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harts/chart1.xml" ContentType="application/vnd.openxmlformats-officedocument.drawingml.chart+xml"/>
  <Override PartName="/xl/drawings/drawing2.xml" ContentType="application/vnd.openxmlformats-officedocument.drawingml.chartshapes+xml"/>
  <Override PartName="/xl/charts/chart2.xml" ContentType="application/vnd.openxmlformats-officedocument.drawingml.chart+xml"/>
  <Override PartName="/xl/drawings/drawing3.xml" ContentType="application/vnd.openxmlformats-officedocument.drawingml.chartshapes+xml"/>
  <Override PartName="/xl/drawings/drawing4.xml" ContentType="application/vnd.openxmlformats-officedocument.drawing+xml"/>
  <Override PartName="/xl/charts/chart3.xml" ContentType="application/vnd.openxmlformats-officedocument.drawingml.chart+xml"/>
  <Override PartName="/xl/charts/chart4.xml" ContentType="application/vnd.openxmlformats-officedocument.drawingml.chart+xml"/>
  <Override PartName="/xl/drawings/drawing5.xml" ContentType="application/vnd.openxmlformats-officedocument.drawing+xml"/>
  <Override PartName="/xl/charts/chart5.xml" ContentType="application/vnd.openxmlformats-officedocument.drawingml.chart+xml"/>
  <Override PartName="/xl/charts/chart6.xml" ContentType="application/vnd.openxmlformats-officedocument.drawingml.chart+xml"/>
  <Override PartName="/xl/drawings/drawing6.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mc:AlternateContent xmlns:mc="http://schemas.openxmlformats.org/markup-compatibility/2006">
    <mc:Choice Requires="x15">
      <x15ac:absPath xmlns:x15ac="http://schemas.microsoft.com/office/spreadsheetml/2010/11/ac" url="C:\Users\maria.martorelli\Desktop\"/>
    </mc:Choice>
  </mc:AlternateContent>
  <bookViews>
    <workbookView xWindow="0" yWindow="0" windowWidth="25200" windowHeight="10785" tabRatio="536"/>
  </bookViews>
  <sheets>
    <sheet name="ALL1 QUADRO SINOTTICO" sheetId="13" r:id="rId1"/>
    <sheet name="ALL2DIAGRAMMA POLITICHE" sheetId="17" r:id="rId2"/>
    <sheet name="ALL3tabellarisorse" sheetId="15" r:id="rId3"/>
    <sheet name="ALL4RISORSEASSEGNATE" sheetId="16" r:id="rId4"/>
    <sheet name="ALL5RIPARTIZIONE" sheetId="18" r:id="rId5"/>
    <sheet name="ALL6 e 7 OBIETTIVI" sheetId="14" r:id="rId6"/>
  </sheets>
  <definedNames>
    <definedName name="_xlnm._FilterDatabase" localSheetId="0" hidden="1">'ALL1 QUADRO SINOTTICO'!$A$5:$L$59</definedName>
    <definedName name="_xlnm.Print_Area" localSheetId="0">'ALL1 QUADRO SINOTTICO'!$A$1:$L$44</definedName>
    <definedName name="_xlnm.Print_Area" localSheetId="3">ALL4RISORSEASSEGNATE!$I$2:$W$38</definedName>
    <definedName name="_xlnm.Print_Area" localSheetId="5">'ALL6 e 7 OBIETTIVI'!$B$1:$O$151</definedName>
    <definedName name="_xlnm.Print_Titles" localSheetId="0">'ALL1 QUADRO SINOTTICO'!$1:$5</definedName>
  </definedNames>
  <calcPr calcId="152511"/>
</workbook>
</file>

<file path=xl/calcChain.xml><?xml version="1.0" encoding="utf-8"?>
<calcChain xmlns="http://schemas.openxmlformats.org/spreadsheetml/2006/main">
  <c r="M184" i="14" l="1"/>
  <c r="L184" i="14"/>
  <c r="K184" i="14"/>
  <c r="J184" i="14"/>
  <c r="I184" i="14"/>
  <c r="H184" i="14"/>
  <c r="O150" i="14"/>
  <c r="N150" i="14"/>
  <c r="M150" i="14"/>
  <c r="L150" i="14"/>
  <c r="K150" i="14"/>
  <c r="J150" i="14"/>
  <c r="G8" i="18"/>
  <c r="F8" i="18"/>
  <c r="E8" i="18"/>
  <c r="G51" i="16"/>
  <c r="F51" i="16"/>
  <c r="E51" i="16"/>
  <c r="L148" i="14"/>
  <c r="K148" i="14"/>
  <c r="L114" i="14"/>
  <c r="M114" i="14"/>
  <c r="N114" i="14"/>
  <c r="O114" i="14"/>
  <c r="K114" i="14"/>
  <c r="J114" i="14"/>
  <c r="O81" i="14"/>
  <c r="N81" i="14"/>
  <c r="M81" i="14"/>
  <c r="L81" i="14"/>
  <c r="K81" i="14"/>
  <c r="O80" i="14"/>
  <c r="N80" i="14"/>
  <c r="M80" i="14"/>
  <c r="L80" i="14"/>
  <c r="K80" i="14"/>
  <c r="O79" i="14"/>
  <c r="N79" i="14"/>
  <c r="M79" i="14"/>
  <c r="L79" i="14"/>
  <c r="K79" i="14"/>
  <c r="O76" i="14"/>
  <c r="N76" i="14"/>
  <c r="M76" i="14"/>
  <c r="L76" i="14"/>
  <c r="K76" i="14"/>
  <c r="J76" i="14"/>
  <c r="J57" i="14"/>
  <c r="O23" i="14"/>
  <c r="N23" i="14"/>
  <c r="M23" i="14"/>
  <c r="L23" i="14"/>
  <c r="K23" i="14"/>
  <c r="J23" i="14"/>
  <c r="D8" i="18"/>
  <c r="C8" i="18"/>
  <c r="B8" i="18"/>
  <c r="G7" i="18"/>
  <c r="F7" i="18"/>
  <c r="E7" i="18"/>
  <c r="D7" i="18"/>
  <c r="C7" i="18"/>
  <c r="B7" i="18"/>
  <c r="G6" i="18"/>
  <c r="F6" i="18"/>
  <c r="E6" i="18"/>
  <c r="D6" i="18"/>
  <c r="C6" i="18"/>
  <c r="B6" i="18"/>
  <c r="J8" i="15"/>
  <c r="I8" i="15"/>
  <c r="H8" i="15"/>
  <c r="E12" i="15"/>
  <c r="G44" i="13" l="1"/>
  <c r="K44" i="13"/>
  <c r="I44" i="13"/>
  <c r="H44" i="13"/>
  <c r="L43" i="13"/>
  <c r="K43" i="13"/>
  <c r="J43" i="13"/>
  <c r="I43" i="13"/>
  <c r="H43" i="13"/>
  <c r="L39" i="13"/>
  <c r="L44" i="13" s="1"/>
  <c r="K39" i="13"/>
  <c r="J39" i="13"/>
  <c r="I39" i="13"/>
  <c r="H39" i="13"/>
  <c r="L32" i="13"/>
  <c r="K32" i="13"/>
  <c r="J32" i="13"/>
  <c r="I32" i="13"/>
  <c r="H32" i="13"/>
  <c r="L16" i="13"/>
  <c r="K16" i="13"/>
  <c r="J16" i="13"/>
  <c r="I16" i="13"/>
  <c r="H16" i="13"/>
  <c r="L8" i="13"/>
  <c r="K8" i="13"/>
  <c r="J8" i="13"/>
  <c r="I8" i="13"/>
  <c r="H8" i="13"/>
  <c r="L23" i="13"/>
  <c r="K23" i="13"/>
  <c r="J23" i="13"/>
  <c r="I23" i="13"/>
  <c r="H23" i="13"/>
  <c r="G23" i="13"/>
  <c r="J44" i="13" l="1"/>
  <c r="I178" i="14"/>
  <c r="J178" i="14"/>
  <c r="K178" i="14"/>
  <c r="L178" i="14"/>
  <c r="M178" i="14"/>
  <c r="H178" i="14"/>
  <c r="I23" i="15"/>
  <c r="I28" i="15" s="1"/>
  <c r="J23" i="15"/>
  <c r="J28" i="15" s="1"/>
  <c r="H23" i="15"/>
  <c r="G63" i="16"/>
  <c r="G72" i="16" s="1"/>
  <c r="F63" i="16"/>
  <c r="F72" i="16" s="1"/>
  <c r="G62" i="16"/>
  <c r="F62" i="16"/>
  <c r="F71" i="16" s="1"/>
  <c r="E62" i="16"/>
  <c r="E71" i="16" s="1"/>
  <c r="G59" i="16"/>
  <c r="G56" i="16" s="1"/>
  <c r="F59" i="16"/>
  <c r="E59" i="16"/>
  <c r="E57" i="16" s="1"/>
  <c r="F57" i="16"/>
  <c r="F56" i="16"/>
  <c r="E56" i="16"/>
  <c r="F49" i="16"/>
  <c r="G49" i="16"/>
  <c r="G48" i="16"/>
  <c r="F48" i="16"/>
  <c r="G67" i="16" l="1"/>
  <c r="G71" i="16"/>
  <c r="H28" i="15"/>
  <c r="H25" i="15" s="1"/>
  <c r="F67" i="16"/>
  <c r="F64" i="16" s="1"/>
  <c r="G64" i="16"/>
  <c r="G65" i="16"/>
  <c r="G57" i="16"/>
  <c r="I55" i="13"/>
  <c r="K55" i="13"/>
  <c r="G55" i="13"/>
  <c r="F65" i="16" l="1"/>
  <c r="I25" i="15"/>
  <c r="H26" i="15"/>
  <c r="J26" i="15"/>
  <c r="J25" i="15"/>
  <c r="E23" i="15"/>
  <c r="H18" i="15"/>
  <c r="I18" i="15"/>
  <c r="J18" i="15"/>
  <c r="H20" i="15"/>
  <c r="H17" i="15" s="1"/>
  <c r="I20" i="15"/>
  <c r="I17" i="15" s="1"/>
  <c r="J20" i="15"/>
  <c r="J17" i="15"/>
  <c r="E17" i="15"/>
  <c r="I26" i="15" l="1"/>
  <c r="M159" i="14"/>
  <c r="M167" i="14" s="1"/>
  <c r="M169" i="14" s="1"/>
  <c r="L159" i="14"/>
  <c r="L167" i="14" s="1"/>
  <c r="L169" i="14" s="1"/>
  <c r="K159" i="14"/>
  <c r="K167" i="14" s="1"/>
  <c r="K169" i="14" s="1"/>
  <c r="Q149" i="14" l="1"/>
  <c r="R149" i="14"/>
  <c r="S149" i="14"/>
  <c r="T149" i="14"/>
  <c r="U149" i="14"/>
  <c r="P149" i="14"/>
  <c r="J138" i="14"/>
  <c r="K138" i="14"/>
  <c r="L138" i="14"/>
  <c r="M138" i="14"/>
  <c r="N138" i="14"/>
  <c r="O138" i="14"/>
  <c r="R117" i="14"/>
  <c r="Q117" i="14"/>
  <c r="S117" i="14"/>
  <c r="T117" i="14"/>
  <c r="U117" i="14"/>
  <c r="P117" i="14"/>
  <c r="J46" i="14"/>
  <c r="K33" i="14"/>
  <c r="L33" i="14"/>
  <c r="M33" i="14"/>
  <c r="N33" i="14"/>
  <c r="O33" i="14"/>
  <c r="J33" i="14"/>
  <c r="K46" i="14"/>
  <c r="L46" i="14"/>
  <c r="M46" i="14"/>
  <c r="N46" i="14"/>
  <c r="O46" i="14"/>
  <c r="S29" i="14"/>
  <c r="T29" i="14"/>
  <c r="U29" i="14"/>
  <c r="R29" i="14"/>
  <c r="Q29" i="14"/>
  <c r="P29" i="14"/>
  <c r="J56" i="14" l="1"/>
  <c r="M56" i="14"/>
  <c r="N56" i="14"/>
  <c r="L56" i="14"/>
  <c r="O56" i="14"/>
  <c r="K56" i="14"/>
  <c r="G24" i="15"/>
  <c r="E24" i="15"/>
  <c r="G23" i="15"/>
  <c r="F23" i="15"/>
  <c r="G20" i="15"/>
  <c r="G17" i="15" s="1"/>
  <c r="F20" i="15"/>
  <c r="F18" i="15" s="1"/>
  <c r="E20" i="15"/>
  <c r="E18" i="15" s="1"/>
  <c r="G12" i="15"/>
  <c r="G10" i="15" s="1"/>
  <c r="G9" i="15" l="1"/>
  <c r="E9" i="15"/>
  <c r="G28" i="15"/>
  <c r="G25" i="15" s="1"/>
  <c r="F17" i="15"/>
  <c r="G18" i="15"/>
  <c r="E28" i="15"/>
  <c r="E25" i="15" s="1"/>
  <c r="E10" i="15"/>
  <c r="G26" i="15" l="1"/>
  <c r="E26" i="15"/>
  <c r="G43" i="13" l="1"/>
  <c r="G39" i="13"/>
  <c r="G32" i="13"/>
  <c r="H26" i="13"/>
  <c r="I26" i="13"/>
  <c r="J26" i="13"/>
  <c r="K26" i="13"/>
  <c r="L26" i="13"/>
  <c r="G26" i="13"/>
  <c r="G16" i="13"/>
  <c r="G8" i="13"/>
  <c r="M123" i="14" l="1"/>
  <c r="M148" i="14" s="1"/>
  <c r="N123" i="14"/>
  <c r="N148" i="14" s="1"/>
  <c r="O123" i="14"/>
  <c r="O148" i="14" s="1"/>
  <c r="M102" i="14"/>
  <c r="M113" i="14" s="1"/>
  <c r="N102" i="14"/>
  <c r="O102" i="14"/>
  <c r="M89" i="14"/>
  <c r="N89" i="14"/>
  <c r="O89" i="14"/>
  <c r="M64" i="14"/>
  <c r="M72" i="14" s="1"/>
  <c r="M75" i="14" s="1"/>
  <c r="N64" i="14"/>
  <c r="N72" i="14" s="1"/>
  <c r="N75" i="14" s="1"/>
  <c r="O64" i="14"/>
  <c r="O72" i="14" s="1"/>
  <c r="O75" i="14" s="1"/>
  <c r="N113" i="14" l="1"/>
  <c r="O113" i="14"/>
  <c r="M10" i="14"/>
  <c r="M20" i="14" s="1"/>
  <c r="M22" i="14" s="1"/>
  <c r="N10" i="14"/>
  <c r="N20" i="14" s="1"/>
  <c r="N22" i="14" s="1"/>
  <c r="O10" i="14"/>
  <c r="O20" i="14" s="1"/>
  <c r="O22" i="14" s="1"/>
  <c r="L64" i="14" l="1"/>
  <c r="L72" i="14" s="1"/>
  <c r="L75" i="14" s="1"/>
  <c r="K64" i="14"/>
  <c r="K72" i="14" s="1"/>
  <c r="K75" i="14" s="1"/>
  <c r="J64" i="14"/>
  <c r="J72" i="14" s="1"/>
  <c r="J75" i="14" s="1"/>
  <c r="L10" i="14" l="1"/>
  <c r="L20" i="14" s="1"/>
  <c r="L22" i="14" s="1"/>
  <c r="K10" i="14"/>
  <c r="K20" i="14" s="1"/>
  <c r="K22" i="14" s="1"/>
  <c r="J10" i="14"/>
  <c r="J20" i="14" s="1"/>
  <c r="J22" i="14" s="1"/>
  <c r="G28" i="16" l="1"/>
  <c r="G37" i="16" s="1"/>
  <c r="F28" i="16"/>
  <c r="F37" i="16" s="1"/>
  <c r="E28" i="16"/>
  <c r="E37" i="16" s="1"/>
  <c r="G27" i="16"/>
  <c r="F27" i="16"/>
  <c r="E27" i="16"/>
  <c r="G24" i="16"/>
  <c r="G22" i="16" s="1"/>
  <c r="F24" i="16"/>
  <c r="F22" i="16" s="1"/>
  <c r="E24" i="16"/>
  <c r="E21" i="16" s="1"/>
  <c r="G16" i="16"/>
  <c r="G14" i="16" s="1"/>
  <c r="F16" i="16"/>
  <c r="F14" i="16" s="1"/>
  <c r="E16" i="16"/>
  <c r="G21" i="16" l="1"/>
  <c r="F21" i="16"/>
  <c r="E22" i="16"/>
  <c r="G32" i="16"/>
  <c r="G29" i="16" s="1"/>
  <c r="G36" i="16"/>
  <c r="E13" i="16"/>
  <c r="E14" i="16"/>
  <c r="G13" i="16"/>
  <c r="F32" i="16"/>
  <c r="F30" i="16" s="1"/>
  <c r="F36" i="16"/>
  <c r="F13" i="16"/>
  <c r="E32" i="16"/>
  <c r="E30" i="16" s="1"/>
  <c r="E36" i="16"/>
  <c r="G30" i="16" l="1"/>
  <c r="E29" i="16"/>
  <c r="F29" i="16"/>
  <c r="L123" i="14"/>
  <c r="K123" i="14"/>
  <c r="J123" i="14"/>
  <c r="J148" i="14" s="1"/>
  <c r="L102" i="14" l="1"/>
  <c r="K102" i="14"/>
  <c r="J102" i="14"/>
  <c r="L89" i="14"/>
  <c r="K89" i="14"/>
  <c r="J89" i="14"/>
  <c r="L113" i="14" l="1"/>
  <c r="J113" i="14"/>
  <c r="K113" i="14"/>
  <c r="J79" i="14" l="1"/>
  <c r="H10" i="15" l="1"/>
  <c r="H9" i="15"/>
  <c r="I10" i="15"/>
  <c r="I9" i="15"/>
  <c r="J10" i="15"/>
  <c r="J9" i="15"/>
  <c r="F10" i="15"/>
  <c r="F12" i="15"/>
  <c r="F9" i="15" s="1"/>
  <c r="F24" i="15"/>
  <c r="F28" i="15"/>
  <c r="F25" i="15" s="1"/>
  <c r="F26" i="15" l="1"/>
  <c r="K57" i="14"/>
  <c r="L57" i="14"/>
  <c r="M57" i="14"/>
  <c r="N57" i="14"/>
  <c r="O57" i="14"/>
  <c r="J81" i="14"/>
  <c r="J80" i="14"/>
  <c r="E49" i="16"/>
  <c r="E63" i="16"/>
  <c r="E72" i="16" s="1"/>
  <c r="E67" i="16" l="1"/>
  <c r="E64" i="16" s="1"/>
  <c r="E48" i="16"/>
  <c r="E65" i="16" l="1"/>
</calcChain>
</file>

<file path=xl/sharedStrings.xml><?xml version="1.0" encoding="utf-8"?>
<sst xmlns="http://schemas.openxmlformats.org/spreadsheetml/2006/main" count="885" uniqueCount="401">
  <si>
    <t>006 - Giustizia</t>
  </si>
  <si>
    <t>Programma</t>
  </si>
  <si>
    <t>Descrizione</t>
  </si>
  <si>
    <t>Indicatore di risultato (output)</t>
  </si>
  <si>
    <t>%</t>
  </si>
  <si>
    <t>Metodo di calcolo</t>
  </si>
  <si>
    <t>mq</t>
  </si>
  <si>
    <t>Indicatore di realizzazione fisica</t>
  </si>
  <si>
    <t>Indicatore di realizzazione finanziaria</t>
  </si>
  <si>
    <t>&gt;=85%</t>
  </si>
  <si>
    <t>MISSIONE</t>
  </si>
  <si>
    <t>PROGRAMMA</t>
  </si>
  <si>
    <t>OBIETTIVO STRATEGICO</t>
  </si>
  <si>
    <t>1.1 Amministrazione Penitenziaria (006.001)</t>
  </si>
  <si>
    <t>Altre risorse assegnate al CDR</t>
  </si>
  <si>
    <t>2 Servizi istituzionali e generali delle amministrazioni pubbliche (032)</t>
  </si>
  <si>
    <t>1.2 Giustizia civile e penale (006.002)</t>
  </si>
  <si>
    <t>Centro di Responsabilità 2 - DIPARTIMENTO DEGLI AFFARI DI GIUSTIZIA</t>
  </si>
  <si>
    <t>Totale Stanziamento Programma 1.3</t>
  </si>
  <si>
    <t>Totale Stanziamento Programma 1.1</t>
  </si>
  <si>
    <t>Tipo di indicatore</t>
  </si>
  <si>
    <t>Unità di misura</t>
  </si>
  <si>
    <t>Denominazione Priorità Politica</t>
  </si>
  <si>
    <t>1.2 - Giustizia civile e penale</t>
  </si>
  <si>
    <t>1.1 Amministrazione Penitenziaria</t>
  </si>
  <si>
    <t>Amministrazione Penitenziaria</t>
  </si>
  <si>
    <t>Giustizia Minorile</t>
  </si>
  <si>
    <t>Dipartimento</t>
  </si>
  <si>
    <t>Risorse stanziate</t>
  </si>
  <si>
    <t>Fonte</t>
  </si>
  <si>
    <t>Centro di Responsabilità 3 - DIPARTIMENTO ORGANIZZAZIONE GIUDIZIARIA</t>
  </si>
  <si>
    <t>Centro di Responsabilità 4 - DIPARTIMENTO AMMINISTRAZIONE PENITENZIARIA</t>
  </si>
  <si>
    <t>Totale altre Risorse assegnate ai CDR</t>
  </si>
  <si>
    <t>TABELLA 5 - MINISTERO DELLA GIUSTIZIA</t>
  </si>
  <si>
    <t>TOTALE TABELLA 5 - MINISTERO DELL GIUSTIZIA</t>
  </si>
  <si>
    <t>TOTALE COMPLESSIVO</t>
  </si>
  <si>
    <t>Totale Complessivo altre Risorse assegnate ai CDR</t>
  </si>
  <si>
    <t>Percentuale assegnata agli obiettivi</t>
  </si>
  <si>
    <t>Percentuale Risorse assegnate ai CDR (obiettivi strutturali)</t>
  </si>
  <si>
    <t>Totale complessivo  Risorse assegnate alla Giustizia</t>
  </si>
  <si>
    <t>Figura 1</t>
  </si>
  <si>
    <t>Affari di Giustizia</t>
  </si>
  <si>
    <t>Organizzazione Giudiziaria</t>
  </si>
  <si>
    <t>Archivi Notarili</t>
  </si>
  <si>
    <t>Risorse assegnate all'obiettivo strategico</t>
  </si>
  <si>
    <t>RIPARTIZIONE DELLE RISORSE ASSEGNATE AI CENTRI DI RESPONSABILITA' PER GLI OBIETTIVI STRATEGICI</t>
  </si>
  <si>
    <t>Schede obiettivi strategici - Dipartimento Organizzazione Giudiziaria del Personale e dei Servizi</t>
  </si>
  <si>
    <t>Schede obiettivi strategici - Dipartimento Amministrazione Penitenziaria</t>
  </si>
  <si>
    <t>Allegato 1</t>
  </si>
  <si>
    <t>Allegato 3</t>
  </si>
  <si>
    <t>Allegato 6</t>
  </si>
  <si>
    <t>ANNO 2018</t>
  </si>
  <si>
    <t>Target anno 2018</t>
  </si>
  <si>
    <t>&gt;90%</t>
  </si>
  <si>
    <t>Dipartimento Affari di Giustizia</t>
  </si>
  <si>
    <t>Indicatore di risultato                       (output)</t>
  </si>
  <si>
    <t>euro</t>
  </si>
  <si>
    <t>giorni</t>
  </si>
  <si>
    <t>Priorità nota integrativa</t>
  </si>
  <si>
    <t>Giustizia Minorile e di Comunità</t>
  </si>
  <si>
    <t>ANNO 2019</t>
  </si>
  <si>
    <t>Target anno 2019</t>
  </si>
  <si>
    <t xml:space="preserve">% </t>
  </si>
  <si>
    <t>Rilevazione del numero di sale server ospitanti i sistemi applicativi dell'area civile</t>
  </si>
  <si>
    <t>Schede obiettivi strategici - Dipartimento Giustizia Minorile di Comunità</t>
  </si>
  <si>
    <t>19.000&lt;= x &lt;=21.000</t>
  </si>
  <si>
    <t>2.2 Servizi e affari generali per le amministrazioni di competenza (032.003)</t>
  </si>
  <si>
    <t>1.4 - Servizi di gestione amministrativa per l'attività giudiziaria</t>
  </si>
  <si>
    <t>1.4 Servizi di gestione amministrativa per l'attività giudiziaria (006.006)</t>
  </si>
  <si>
    <t>Totale Stanziamento Programma 1.4</t>
  </si>
  <si>
    <t>1.3 Giustizia minorile e di comunità (006.003)</t>
  </si>
  <si>
    <t>Altre risorse assegnate al CDR - Programma 1.2</t>
  </si>
  <si>
    <t>Altre risorse assegnate al CDR - Programma 2.2</t>
  </si>
  <si>
    <t>Stanziamento Programma 2.2</t>
  </si>
  <si>
    <t>Stanziamento Programma 1.2</t>
  </si>
  <si>
    <t>Totale Stanziamento CDR DOG</t>
  </si>
  <si>
    <t>Bilancio ARCHIVI NOTARILI</t>
  </si>
  <si>
    <t xml:space="preserve"> RISORSE DESTINATE AGLI OBIETTIVI STRATEGICI E STRUTTURALI DEL MINISTERO DELLA GIUSTIZIA                                                                    (Tabella 5 Decreto del Ministro dell'Economia n. 102065 del 27 dicembre 2016)</t>
  </si>
  <si>
    <t>(*)  Agli effetti dell’art.21 quater comma 2,  ai fini del rispetto delle previsioni del CCNL comparto Ministeri 1998/2001, di cui al comma 1, il rapporto tra posti riservati ai dipendenti e posti riservati agli accessi dall'esterno e' fissato nella percentuale, rispettivamente, del 50 per cento e del 50 per cento, computando nella percentuale gli accessi dall'esterno sulla base di procedure disposte o bandite a partire dalla data di entrata in vigore del citato CCNL, ivi compresi gli accessi per effetto di scorrimenti di graduatorie concorsuali di altre amministrazioni e le procedure di mobilita' esterna comunque denominate, anche ai sensi dell'articolo 1, comma 425, della legge 23 dicembre 2014, n. 190, come modificato dall'articolo 21 del d.l.83/15.</t>
  </si>
  <si>
    <t>x</t>
  </si>
  <si>
    <t>5 - Una giustizia più attenta alle domande</t>
  </si>
  <si>
    <t>6 - Passare dall'emergenza carceraria all'attuazione di un nuovo modello di reinserimento sociale</t>
  </si>
  <si>
    <t>1.3 Giustizia minorile e di comunità</t>
  </si>
  <si>
    <t>8 - Cooperazione internazionale in materia civile e penale</t>
  </si>
  <si>
    <t>2 - L'ulteriore avanzamento delle politiche di digitalizzazione</t>
  </si>
  <si>
    <t>3 - Il miglioramento della qualità dell'azione amministrativa</t>
  </si>
  <si>
    <t>1 - Il completamento di una politica coerente sul personale</t>
  </si>
  <si>
    <t>4 - La razionalizzazione della spesa e l'efficientamento delle strutture</t>
  </si>
  <si>
    <t>7 - L'ulteriore rafforzamento della cooperazione giudiziaria internazionale</t>
  </si>
  <si>
    <t>3 - Miglioramento delle condizioni di detenzione</t>
  </si>
  <si>
    <t>15 - Attività degli uffici giudiziari e supporto alla giurisdizione</t>
  </si>
  <si>
    <t>16 - Innovazione, efficientamento e modernizzazione degli uffici giudiziari</t>
  </si>
  <si>
    <t>10 - Esecuzione penale: Giustizia penale minorile e Esecuzione penale esterna</t>
  </si>
  <si>
    <t>12 - Miglioramento dell'organizzazione e della capacità amministrativa</t>
  </si>
  <si>
    <t>7 - Rafforzamento della cooperazione giudiziaria internazionale</t>
  </si>
  <si>
    <t>Azioni correlate</t>
  </si>
  <si>
    <t>2 - Progettazione, ristrutturazione e razionalizzazione delle infrastrutture e degli impianti penitenziari</t>
  </si>
  <si>
    <t>Organizzazione Giudiziaria del personale e dei servizi</t>
  </si>
  <si>
    <t>17 - Miglioramento dello stato di benessere organizzativo e della capacità amministrativa</t>
  </si>
  <si>
    <t>2.2 - Servizi e affari generali per le amministrazioni di competenza</t>
  </si>
  <si>
    <t>ANNO 2020</t>
  </si>
  <si>
    <t>2 - Progettazione, ristrutturazione e razionalizzazione delle infrastrutture e degli impianti degli istituti penitenziari</t>
  </si>
  <si>
    <t>n. assoluto</t>
  </si>
  <si>
    <t>2 - Capienza regolamentare in numero di presenza giornaliera nella totalità degli istituti</t>
  </si>
  <si>
    <t>N.V.</t>
  </si>
  <si>
    <t>N.V</t>
  </si>
  <si>
    <t>1 - Indice di affollamento degli istituti penitenziari</t>
  </si>
  <si>
    <t>7 - Efficientamento del sistema giudiziario</t>
  </si>
  <si>
    <t>2- Gestione del personale</t>
  </si>
  <si>
    <t>4 - Trasferimenti in favore della Scuola Superiore della Magistratura</t>
  </si>
  <si>
    <t>5 - Sviluppo degli strumenti di innovazione tecnologica in materia informatica per l'erogazione dei servizi di giustizia</t>
  </si>
  <si>
    <t>5 - Supporto per l'erogazione dei servizi per la giustizia minorile e di comunità</t>
  </si>
  <si>
    <t>4 - Realizzazione di nuove infrastrutture, potenziamento e ristrutturazione per la giustizia minorile e di comunità</t>
  </si>
  <si>
    <t>5 - Realizzazione di nuove infrastrutture, potenziamento e ristruttuzione nell'ambito dell'edilizia carceraria</t>
  </si>
  <si>
    <t>3 - Attività di verbalizzazione atti processuali e videoconferenza nell'ambito dei procedimenti giudiziari</t>
  </si>
  <si>
    <t>6 - Funzionamento uffici giudiziari</t>
  </si>
  <si>
    <t>4 - Accoglienza trattamento penitenziario e politiche di reinerimento delle persone sottoposte a misure giudiziarie</t>
  </si>
  <si>
    <t>3 - Trattamento interventi e politiche di reinserimento delle persone sottoposte a misure giudiziarie, attuazione provvedimenti autorità giudiziaria</t>
  </si>
  <si>
    <t>L'ulteriore avanzamento delle politiche di digitalizzazione</t>
  </si>
  <si>
    <t>Il miglioramento della qualità dell'azione amministrativa</t>
  </si>
  <si>
    <t>La razionalizzazione della spesa e l'efficientamento delle strutture</t>
  </si>
  <si>
    <t>Una giustizia più attenta alle domande</t>
  </si>
  <si>
    <t>Passare dall'emergenza carceraria all'attuazione di un nuovo modello di reinserimento sociale</t>
  </si>
  <si>
    <t>L'ulteriore rafforzamento della cooperazione giudiziaria internazionale</t>
  </si>
  <si>
    <t xml:space="preserve"> </t>
  </si>
  <si>
    <t>2018 cp</t>
  </si>
  <si>
    <t>2019 cp</t>
  </si>
  <si>
    <t>2020 cp</t>
  </si>
  <si>
    <t>2018 cs</t>
  </si>
  <si>
    <t>2019 cs</t>
  </si>
  <si>
    <t>2020 cs</t>
  </si>
  <si>
    <t>ANNO 2018 cp</t>
  </si>
  <si>
    <t xml:space="preserve">ANNO 2019 cp </t>
  </si>
  <si>
    <t>ANNO 2020 cp</t>
  </si>
  <si>
    <t>Target anno 2020</t>
  </si>
  <si>
    <t>LB 2017-2019</t>
  </si>
  <si>
    <t>DLB 2018-2020</t>
  </si>
  <si>
    <t>&lt;=1,03</t>
  </si>
  <si>
    <t xml:space="preserve">DAP Ufficio statistica </t>
  </si>
  <si>
    <t xml:space="preserve">La capienza regolamentare degli istituti penitenziari viene aggiornata dal servizio statistico penitenziario ed è pubblicata mensilmente sul sito istituzionale del Ministero della giustizia. La serie storica evidenzia l'aumento della capacità ricettiva degl istituti penitenziari della Repubblica </t>
  </si>
  <si>
    <t>3 - Realizzazione di ambienti attrezzati per le attività in comune</t>
  </si>
  <si>
    <t>1 - lavoro alle dipendenze dell'Amministrazione penitenziaria</t>
  </si>
  <si>
    <t>=30%</t>
  </si>
  <si>
    <t>=33%</t>
  </si>
  <si>
    <t>=35%</t>
  </si>
  <si>
    <t>2 - Lavoro alle dipendenze di imprese private o cooperative.</t>
  </si>
  <si>
    <t xml:space="preserve">3 - Frequenza di corsi di alfabetizzazione ed istruzione scolastica </t>
  </si>
  <si>
    <t>=6%</t>
  </si>
  <si>
    <t>=8%</t>
  </si>
  <si>
    <t>=9%</t>
  </si>
  <si>
    <t>=40%</t>
  </si>
  <si>
    <t>=42%</t>
  </si>
  <si>
    <t>=45%</t>
  </si>
  <si>
    <t>4 - Frequenza di corsi di formazione professionale</t>
  </si>
  <si>
    <t>=5%</t>
  </si>
  <si>
    <t>=7%</t>
  </si>
  <si>
    <t>DOG STATISTICA</t>
  </si>
  <si>
    <t>4 - Incidenza dei pendenti di lunga durata nei tribunali civili</t>
  </si>
  <si>
    <t>Rapporto tra pendenti ultratriennali nei tribunali ordinari e pendenti totali</t>
  </si>
  <si>
    <t>&lt;=26%</t>
  </si>
  <si>
    <t>1 - Percentuale degli uffici del Giudice di pace con servizi telematici attivi</t>
  </si>
  <si>
    <t>Rapporto tra il numero degli Uffici del Giudice di Pace con servizi telematici attivi e il numero totale degli uffici del Giudice di pace</t>
  </si>
  <si>
    <t>86%&lt;=x&lt;=90%</t>
  </si>
  <si>
    <t>=100%</t>
  </si>
  <si>
    <t>DOG DGSIA</t>
  </si>
  <si>
    <t xml:space="preserve">2 - Numero di Procure interessate alla diffusione (dei servizi telematici e di interoperabilità) </t>
  </si>
  <si>
    <t>Rapporto tra il numero delle Procure presso le quali sarà diffuso il sistema integrato a supporto del Processo penale telematico e il numero complessivo delle Procure</t>
  </si>
  <si>
    <t>6&lt;=x&lt;=7</t>
  </si>
  <si>
    <t>4&lt;=x&lt;=5</t>
  </si>
  <si>
    <t>=3</t>
  </si>
  <si>
    <t>MINISTERO DELLA GIUSTIZIA</t>
  </si>
  <si>
    <t>3 - Numero di sale server ospitanti i sistemi applicativi dell'area civile</t>
  </si>
  <si>
    <t>n. sale server</t>
  </si>
  <si>
    <t>30%&lt;=x&lt;=60%</t>
  </si>
  <si>
    <t>60%&lt;=x&lt;=90%</t>
  </si>
  <si>
    <t>Centro di Responsabilità 5 - DIPARTIMENTO GIUSTIZIA MINORILE E  DI COMUNITA</t>
  </si>
  <si>
    <t>1 - Indagini esecuzione penale esterna</t>
  </si>
  <si>
    <t>Rilevazione statistica su base nazionale</t>
  </si>
  <si>
    <t>n. indagini</t>
  </si>
  <si>
    <t>45.000&lt;= x &lt;=47.000</t>
  </si>
  <si>
    <t>46.000&lt;= x &lt;=49.000</t>
  </si>
  <si>
    <t>47.000&lt;= x &lt;=50.000</t>
  </si>
  <si>
    <t>SISTEMA INFORMATIVO PEGASO</t>
  </si>
  <si>
    <t>2 - Servizi residenziali per minori e giovani adulti</t>
  </si>
  <si>
    <t>n.cumulo di presenze giornaliere nell'anno</t>
  </si>
  <si>
    <t>480.000&lt;= x &lt;=500.000</t>
  </si>
  <si>
    <t>485.000&lt;= x &lt;=510.000</t>
  </si>
  <si>
    <t>490.000&lt;= x &lt;=530.000</t>
  </si>
  <si>
    <t>SISTEMA INFORMATIVO CIS (Cruscotti informativi Statistici</t>
  </si>
  <si>
    <t>3 - Servizi sociali per minori e giovani adulti</t>
  </si>
  <si>
    <t>Rilevazione statistica su base nazionale tratta dai dati gestionali presenti sul sistema gestionale SISM (Sistema informativo dei Servzi Minorili della Giustizia)</t>
  </si>
  <si>
    <t>n. dei soggetti in carico nell'anno</t>
  </si>
  <si>
    <t>19.500&lt;= x &lt;=21.500</t>
  </si>
  <si>
    <t>20.000&lt;= x &lt;=22.000</t>
  </si>
  <si>
    <t>4 - Messa alla prova per adulti</t>
  </si>
  <si>
    <t>n. dei soggetti in messa alla prova nell'anno</t>
  </si>
  <si>
    <t>18.500&lt;= x &lt;=19.500</t>
  </si>
  <si>
    <t>19.000&lt;= x &lt;=20.000</t>
  </si>
  <si>
    <t>19.500&lt;= x &lt;=21.000</t>
  </si>
  <si>
    <t>Assicurare la funzionalità degli uffici e istituti dell'Amm.ne al fine di consentire l'attuazione dei provvedimenti dell'autorità giudiziaria, l'implementazione di nuove forme di intervento e di trattamento e la sperimentazione di nuove metodologie di contrasto alla devianza. Razionalizzazione dei servizi con forme di accorpamento per quelli che registrato bassi livelli di operatività. Condivisione del personale tecnico e contabile tra i servizi operanti nel medesimo territorio. Prosecuzione delle attività in materia di razionalizzazione e contenimento dei consumi e di efficientamento energetico. Attuazione del sistema informativo per la conoscenza delle collocazioni dei ragazzi negli spazi fisici degli istituti. Miglioramento degli ambienti detentivi. Implementazione dei sistemi di sicurezza passivi innovati. Avvio dell'elenco pubblico aperto delle comunità del privato sociale. Prosecuzione del piano di realizzazione e riduzione delle locazioni passive. Presentazione di progetti europei</t>
  </si>
  <si>
    <t>1 - Albo comunità</t>
  </si>
  <si>
    <t>Rilevazione interna delle comunità convenzionate iscritte all'Albo</t>
  </si>
  <si>
    <t>SISTEMA DI RILEVAZIONE E MONITORAGGIO INTERNI</t>
  </si>
  <si>
    <t xml:space="preserve">2 - Strutture </t>
  </si>
  <si>
    <t xml:space="preserve">Rilevazione delle strutture gestite </t>
  </si>
  <si>
    <t>215.000&lt;= x &lt;=245.000</t>
  </si>
  <si>
    <t>15%&lt;= x &lt;=20%</t>
  </si>
  <si>
    <t>20%&lt;= x &lt;=25%</t>
  </si>
  <si>
    <t>25%&lt;= x &lt;=30%</t>
  </si>
  <si>
    <t>1 - Gestione delle procedure di assistenza giudiziaria</t>
  </si>
  <si>
    <t>Numero procedure assistenza giudiziaria evase (rogatorie attive e passive e notifiche degli atti giudiziari da e verso l'estero) / procedure di assistenza giudiziaria richieste</t>
  </si>
  <si>
    <t>3 - Gestione degli atti di cooperazione giudiziaria relativi alle procedure di consegna</t>
  </si>
  <si>
    <t>Numero procedure di consegna evase (estradizioni e mandato di arresto europeo) / procedure di consegna richieste</t>
  </si>
  <si>
    <t>n. schemi di accordi</t>
  </si>
  <si>
    <t>Numero di schemi di accordi internazionali negoziati</t>
  </si>
  <si>
    <t>2 - Percentuale di realizzazione dell'attività formativa</t>
  </si>
  <si>
    <t>&gt;15%</t>
  </si>
  <si>
    <t>DOG DG PERSONALE</t>
  </si>
  <si>
    <t>1 - Percentuale di copertura degli organici</t>
  </si>
  <si>
    <t>&gt;=77%</t>
  </si>
  <si>
    <t>MINISTERO DELLA GIUSTIZIA - SISTEMA DI GESTIONE DEL PERSONALE</t>
  </si>
  <si>
    <t>3 - Età media dei dipendenti amministrativi</t>
  </si>
  <si>
    <t xml:space="preserve">Media delle età dei dipendenti di ruolo (amministrativi comparto ministeri e dirigenti seconda fascia) </t>
  </si>
  <si>
    <t>età</t>
  </si>
  <si>
    <t>Attività di cooperazione giudiziaria internazionale attiva e passiva in materia penale, civile e di protezione dei diritti fondamentali dei cittadini. Rafforzare le misure di cooperazione giudiziaria internazionale ponendo, altresì, particolare attenzione al processo attuativo del regolamento istitutivo dell'EPPO affinchè la nuova procura europea possa efficacemente operare contro la criminalità transazionale. Procedere all'ulteriore estensione della cooperazione secondo il diritto internazionale convenzionale in materia di lotta al terrorismo internazionale di trasferimento dei detenuti stranieri nei paesi di origine. Agevolare e uniformare l'uso degli strumenti a disposizione della magistratura per effetto dell'adeguamento della normativa interna a quella europea. Procedere alla ratifica del protocollo addizionale alla Convenzione di Strasburgo e portare a compimento le iniziative negoziali bilaterali in corso promuovendone di nuove</t>
  </si>
  <si>
    <t>1 - Durata media dei procedimenti civili nei tribunali ordinari</t>
  </si>
  <si>
    <t>Rapporto tra procedimenti pendenti alla data ultima di rilevazione e definiti alla rilevazione precedente per 365</t>
  </si>
  <si>
    <t>3 - Durata media dei procedimenti penali nei tribunali ordinari</t>
  </si>
  <si>
    <t>Rapporto tra pendenti e definiti relativi alle ultime rilevazioni disponibili per 365</t>
  </si>
  <si>
    <t>La necessità di ridurre i tempi della giustizia ha portato l'amministrazione giudiziaria ad investire in maniera sempre più significativa sulla digitalizzazione delle attività. L'obiettivo è l'integrale digitalizzazione di tutti i servizi e l'utilizzo di tutte quelle tecnologie che hanno un impatto sulla durata dei procedimenti, oltre a consentire un aumento considerevole nelle capacità di analisis delle criticità. Da questo punto di vista è di strategica importanza anche la necessità di fornire al personale di magistratura una formazione continua in modo da consentire la più ampia capacità di utilizzo dei nuovi strumenti</t>
  </si>
  <si>
    <t>Il programma di valorizzazione del personale dovrà proseguire mediante la ricerca di ulteriori risorse economiche e di modalità organizzative innovative, il compimento dei processi assunzionali in atto, la predisposizione delle nuove piante organiche del personale dell'amministrazione giudiziaria e della magistratura onoraria, l'innalzamento dei livelli di formazione di tutto il personale. Analogo impegno dovrà essere rivolto al miglioramento delle condizioni di vivibilità degli uffici giudiziari</t>
  </si>
  <si>
    <t>Rapporto tra anni persona in servizio  (tenendo anche in conto dell'eventuale presenza di personale in regime di part-time) e organico previsto</t>
  </si>
  <si>
    <t>La razionalizzazione delle infrastrutture e la revisione gestionale dell'edilizia penitenziaria sarà mirata all'adeguamento ed alla riqualificazione degli istituti esistenti, con l'obiettivo di assicurare la tutela della salute, della sicurezza e delle migliori condizioni di vita negli ambienti detentivi. Dovrà essere garantita maggiore economicità ed efficienza delle strutture e degli impianti, con specifico riferimento ad obiettivi di controllo e riduzione della spesa per i consumi energetici. Il completamento delle opere e degli interventi per l'aumento della capacità ricettiva sarà finalizzato alla differenziazione dei regimi di sicurezza e trattamentali degli istituti penitenziari ad agevolare l'esecuzione delle pene in prossimità del territorio di origine delle persone ristrette</t>
  </si>
  <si>
    <t>L'indice di affollamento è dato dal rapporto fra il numero dei detenuti presenti al 31 dicembre ed il numero dei posti disponibili nella totalità degli istituti penitenziari</t>
  </si>
  <si>
    <t xml:space="preserve">Il valore dell'indicatore è espresso dalla superficie in metri quadrati degli ambienti attrezzati realizzati per lo svolgimento delle attività in comune della popolazione ristretta </t>
  </si>
  <si>
    <t>L'indicatore di realizzazone finanziaria proposto prevede una riduzione della spesa sul pertinente capitolo per canoni ed utenze degli istituti penitenziari per forniture di acqua, energia elettrica, gas ed altricombustibili da riscaldamenti dei locali, pari ad almeno 12 milioni di euro rispetto a quella sostenuta mediamente nel triennio precedente. L'indicatore è associato al n. di interventi per opere e lavori realizzati per la riqualificazione degli impianti</t>
  </si>
  <si>
    <t>L'obiettivo primario di assicurare condizioni di vita detentiva adeguate al pieno rispetto della dignità umana può essere realizzato soprattutto attraverso l'incremento dell'offerta lavorativa e di attività di istruzione, di formazione professionale, culturali, ricreative e sportive, tali da consentire, da un lato di alleviare, il disagio conseguente alla lunga permanenza nelle camere detentive, come ripetutamente raccomandato dagli organi della Giustizia comunitaria e dall'altro l'individuazione di opzioni trattamentali che facilitino il consapevole reinserimento nel contesto sociale, tali da garantire esigenze di sicurezza e flessione del tasso di recidiva. L'emanazione dei decreti delegati di revisione dell'ordinamento penitenziario potrà ultelriormente agevolare l'implementazione delle predette offerte ed attività di particolare valenza rieduccativa per le quali potranno essere, altresi, sviluppati progetti per l'accesso ai fondi sociali dell'U.E.</t>
  </si>
  <si>
    <t>La percentuale di persone detenute lavoranti alle dipendenze dirette dell'Amministrazione penitenziaria rispetto alla popolazione detenuta presente al 31 dicembre costituisce l'incatore del grado di raggiungimento dell'obiettivo del miglioramento delle condizioni della detenzione attraverso l'incremento dell'offerta lavorativa, con eventuale ponderazione sulla consistenza della popolazione ristretta nel tempo</t>
  </si>
  <si>
    <t>La percentuale di persone detenute lavoranti alle dipendenze di imprese private o di cooperative rispetto alla popolazione detenuta presente al 31 dicembre, costituisce l'indicatore del grado di raggiungimento dell'obiettivo di incremento dell'offerta lavorativa, con eventuale ponderazione sulla consistenza della popolazione ristretta nel tempo</t>
  </si>
  <si>
    <t>La percentuale di persone detenute che frequentano corsi di alfabetizzazione ed istruzione scolastica rispetto alla popolazione detenuta presente alla fine del mese di giugno (mese che segna il termine dell'anno scolastico) costituisce l'indicatore del grado di raggiungimento dell'obiettivo di incremento dell'offerta di istruzione, con eventuale ponderazione sulla consistenza della popolazione ristretta nel tempo</t>
  </si>
  <si>
    <t>La percentuale di persone detenute che frequentano corsi di formazione professionale rispetto alla popolazione detenuta presente al 31 dicembre, costituisce l'indicatore del grado di raggiungimento dell'obiettivo di incremento dell'offerta formativa, con eventuale ponderazione sulla consistenza della popolazione ristretta nel tempo</t>
  </si>
  <si>
    <t>Attuazione dei provvedimenti penali dell'Autorità giudiziaria. Trattamento, accoglienza, accompagnamento, assistenza socio-educativa e mantenimento dei minori e giovani adulti; organizzazione e attuazione degli interventi nei loro confronti. Interventi e progetti trattamentali centralizzati sulla persona con coinvolgimento del territorio. Collaborazioni tra servizi minorili e uffici di esecuzione penale esterna per adulti. Diffusione cultura della legalità e riduzione della recidiva. Potenziamento controlli su adeguatezza servizi erogati dalle comunità in stretto coordinamento con procure minorili e altre amm.ni. Protocolli con enti territoriali per favorire il ricorso a misure alternative e messa alla prova. Progetti pubblica utilità. Ampliamento offerte formative e lavorative. pratiche Restorative justice e tutela vittime del reato. Riorganizzazione vita quotidiana degli istituti in termini di maggiore sicurezza, tutela dignità detenuto e operatività delle attività trattamentali</t>
  </si>
  <si>
    <t>Rilevazione statistica su base nazionale su fonte e dati sistema gestionale SISM (Sistema informativo dei Servizi Minorili della Giustizia)</t>
  </si>
  <si>
    <t>Rilevazione degli istituti penali per minorenni dove nell'anno sono stati installati i nuovi impianti tecnologici per il miglioramento della sicurezza passiva</t>
  </si>
  <si>
    <t>ANNO 2018 cs</t>
  </si>
  <si>
    <t xml:space="preserve">ANNO 2019 cs </t>
  </si>
  <si>
    <t>ANNO 2020 cs</t>
  </si>
  <si>
    <t>AZIONI CORRELATE</t>
  </si>
  <si>
    <t>1 - quota spese di personale (polizia Penitenziaria)</t>
  </si>
  <si>
    <t>1 - quota spese di personale (amministrativo e magistrati)</t>
  </si>
  <si>
    <t>2 - quota spese di personale (polizia penitenziaria)</t>
  </si>
  <si>
    <t>1 - quota spese di personale (civile)</t>
  </si>
  <si>
    <t>2 - quota spese di personale (magistrati)</t>
  </si>
  <si>
    <t>1  quota spese di personale (civile)</t>
  </si>
  <si>
    <t>1 -  quota spese di personale (civile)</t>
  </si>
  <si>
    <t>2  -  quota spese di personale (magistrati)</t>
  </si>
  <si>
    <t>2 -  quota spese di personale (magistrati)</t>
  </si>
  <si>
    <t>1 -  quota spese di personale (amministrativo e magistrati)</t>
  </si>
  <si>
    <t>2 -  quota spese di personale (polizia penitenziaria)</t>
  </si>
  <si>
    <t xml:space="preserve">1 - quota spese di personale </t>
  </si>
  <si>
    <t>ANNO 2019 cp</t>
  </si>
  <si>
    <t xml:space="preserve">ANNO 2020 cp </t>
  </si>
  <si>
    <t>ANNO 2018  cs</t>
  </si>
  <si>
    <t xml:space="preserve">ANNO 2018 cp </t>
  </si>
  <si>
    <t>ANNO 2019 cs</t>
  </si>
  <si>
    <t xml:space="preserve">ANNO 2018 cs </t>
  </si>
  <si>
    <t>Quadro sinottico delle priorità politiche, programmi, obiettivi  e relative risorse per il triennio 2018-2020</t>
  </si>
  <si>
    <t>Il completamento di una politica coerente sul personale</t>
  </si>
  <si>
    <t>TOTALE</t>
  </si>
  <si>
    <t>Totale stanziamenti obiettivi COLLEGATI A PRIORITA POLITICHE</t>
  </si>
  <si>
    <t>Totale Risorse assegnate ad obiettivi - Giustizia</t>
  </si>
  <si>
    <t>Totale Risorse assegnate ad obiettivi  - Giustizia</t>
  </si>
  <si>
    <t xml:space="preserve">Totale Complessivo Risorse assegnate ad obiettivi </t>
  </si>
  <si>
    <t xml:space="preserve">Risorse assegnate agli obiettivi </t>
  </si>
  <si>
    <t xml:space="preserve">Risorse assegnate all'obiettivo </t>
  </si>
  <si>
    <t>2 - Gestione delle procedure trasferimenti detenuti nei paesi di origine</t>
  </si>
  <si>
    <t xml:space="preserve">4 - Gestione accordi internazionali </t>
  </si>
  <si>
    <t>=5,00</t>
  </si>
  <si>
    <t>=500</t>
  </si>
  <si>
    <t>Altre risorse assegnate al CDR - Programma 1.4</t>
  </si>
  <si>
    <t>&lt;=375,00</t>
  </si>
  <si>
    <t>&lt;=350,00</t>
  </si>
  <si>
    <t>OBIETTIVO GENERALE</t>
  </si>
  <si>
    <t>Schede obiettivi generali - Dipartimento Affari di Giustizia</t>
  </si>
  <si>
    <t>Risorse assegnate agli obiettivi generali DAG - Programma 1.4</t>
  </si>
  <si>
    <t>Risorse assegnate agli obiettivi generali DOG - Programma 1.2</t>
  </si>
  <si>
    <t>Rapporto tra unità annue avviate alla formazione e personale presente nell'ambito dell'amministrazione giudiziaria</t>
  </si>
  <si>
    <t>Indicatore di impatto (outcome)</t>
  </si>
  <si>
    <t>=54,00</t>
  </si>
  <si>
    <t>MINISTERO DELLA GIUSTIZIA - SISTEMA INFORMATIVO DI GESTIONE DEL PERSONALE</t>
  </si>
  <si>
    <t>Risorse assegnate agli obiettivi generali DOG - Programma 2.2</t>
  </si>
  <si>
    <t xml:space="preserve">Totale Risorse assegnate agli obiettivi generali DOG </t>
  </si>
  <si>
    <t>=1,06</t>
  </si>
  <si>
    <t>=1,00</t>
  </si>
  <si>
    <t>=53.500,00</t>
  </si>
  <si>
    <t>=56.500,00</t>
  </si>
  <si>
    <t>=60.000,00</t>
  </si>
  <si>
    <t>=25.000,00</t>
  </si>
  <si>
    <t>=30.000,00</t>
  </si>
  <si>
    <t>=40.000,00</t>
  </si>
  <si>
    <t>DAP DG Personale e Risorse</t>
  </si>
  <si>
    <t>4 - Risparmio di consumi energetici ed idrici</t>
  </si>
  <si>
    <t>=5.000.000,00</t>
  </si>
  <si>
    <t>=10.000.000,00</t>
  </si>
  <si>
    <t>=20.000.000,00</t>
  </si>
  <si>
    <t>Risorse assegnate all'obiettivo generale</t>
  </si>
  <si>
    <t>Totale Risorse assegnate agli obiettivi generali DAP</t>
  </si>
  <si>
    <t>3 - Innovazione tecnologica per la sicurezza</t>
  </si>
  <si>
    <t>Totale Risorse assegnate agli obiettivi generali - DGM</t>
  </si>
  <si>
    <t>Schede obiettivi strategici - Archivi Notarili</t>
  </si>
  <si>
    <t xml:space="preserve"> - UFFICIO CENTRALE ARCHIVI NOTARILI -</t>
  </si>
  <si>
    <t>Totale Risorse assegnate agli obiettivi strategici Archivi Notarili</t>
  </si>
  <si>
    <t>Altre risorse assegnate agli Archivi Notarili</t>
  </si>
  <si>
    <t>Totale Stanziamento Programma 1.2</t>
  </si>
  <si>
    <t>Allegato 7</t>
  </si>
  <si>
    <t>GABINETTO E UFFICI DI DIRETTA COLLABORAZIONE DEL MINISTRO</t>
  </si>
  <si>
    <t>Centro di Responsabilità 1 - GABINETTO E UFFICI DI DIRETTA COLLABORAZIONE ALL'OPERA DEL MINISTRO</t>
  </si>
  <si>
    <t>2.1 Indirizzo politico (032.002)</t>
  </si>
  <si>
    <t>Totale Stanziamento Bilancio Giustizia</t>
  </si>
  <si>
    <t>1.1 Giustizia civile e penale (006.002)</t>
  </si>
  <si>
    <t xml:space="preserve">1 - </t>
  </si>
  <si>
    <t>Incremento del livello di efficienza mediante razionalizzazione delle strutture territoriali e miglioramento delle modalità di conservazione e dei connessi servizi all'utenza</t>
  </si>
  <si>
    <t>Numero di copie rilasciate nell'anno (corrispondente al 100% della richiesta)</t>
  </si>
  <si>
    <t>Copie rilasciate da tutti gli Archivi notarili</t>
  </si>
  <si>
    <t>Metri lineari complessivi di documentazione consegnata</t>
  </si>
  <si>
    <t>Metri lineari di documenti conservati  nel corso dell'anno agli archivi notarili</t>
  </si>
  <si>
    <t>Numero complessivo degli atti notarili ispezionati nell'anno dagli Archivi notarili</t>
  </si>
  <si>
    <t>Atto notarile tra vivi conservato dal notaio e ispezionato</t>
  </si>
  <si>
    <t>Ammontare dei contributi versati dai notai agli Archivi notarili</t>
  </si>
  <si>
    <t>Mezzi di pagamento utilizzati dai notai nell'anno per versamenti di tasse e contributi</t>
  </si>
  <si>
    <t>RILEVAZIONE INTERNA</t>
  </si>
  <si>
    <t>MONITORAGGIO INTERNO SEMESTRALE DEI PRODOTTI</t>
  </si>
  <si>
    <t>RILEVAZIONE INTERNA ATTRAVERSO IL MONITORAGGIO SEMESTRALE DEI PRODOTTI</t>
  </si>
  <si>
    <t>RILEVAZIONE INTERNA ATTRAVERSO IL MONITORAGGIO MENSILE DELL'AMMONTARE COMPLESSIVO DEI CONTRIBUTI VERSATI DAI NOTAI AGLI ARCHIVI NOTARILI</t>
  </si>
  <si>
    <t xml:space="preserve">Totale Risorse assegnate agli obiettivi </t>
  </si>
  <si>
    <t>ARCHIVI NOTARILI</t>
  </si>
  <si>
    <t>2 - Gestione del patrimonio immobiliare ed archivistico e controllo dell'attività notarile</t>
  </si>
  <si>
    <t>3 - Riscossione dei contributi notarili e gestione delle poste compensative</t>
  </si>
  <si>
    <t>Obiettivo collegato a priorità politica</t>
  </si>
  <si>
    <t xml:space="preserve"> ARCHIVI NOTARILI (Bilancio approvato con D.I. </t>
  </si>
  <si>
    <t>1- Incremento del livello di efficienza mediante razionalizzazione delle strutture territoriali e miglioramento delle modalità di conservazione e dei connessi servizi all'utenza</t>
  </si>
  <si>
    <t>1.1                                    Giustizia civile e penale</t>
  </si>
  <si>
    <t>Archivi notarili</t>
  </si>
  <si>
    <t>TOTALE ARCHIVI</t>
  </si>
  <si>
    <t>competenza</t>
  </si>
  <si>
    <t>cassa</t>
  </si>
  <si>
    <t>OBIETTIVO</t>
  </si>
  <si>
    <t>Azioni non correlate ad Obiettivi</t>
  </si>
  <si>
    <t>Spese 2018</t>
  </si>
  <si>
    <t>Spese 2019</t>
  </si>
  <si>
    <t>Spese 2020</t>
  </si>
  <si>
    <t>1 - Spese di personale per il programma</t>
  </si>
  <si>
    <t>Ufficio</t>
  </si>
  <si>
    <t>Allegato 2 - cp</t>
  </si>
  <si>
    <t>Allegato 2 - cs</t>
  </si>
  <si>
    <t>COMPETENZA</t>
  </si>
  <si>
    <t>CASSA</t>
  </si>
  <si>
    <t xml:space="preserve"> RISORSE DESTINATE AGLI OBIETTIVI DEL MINISTERO DELLA GIUSTIZIA  (Tabella 5 Decreto del Ministro dell'Economia del 28 dicembre 2017)</t>
  </si>
  <si>
    <t>Totale Complessivo Risorse assegnate ad obiettivi</t>
  </si>
  <si>
    <t>Percentuale altre Risorse assegnate ai CDR</t>
  </si>
  <si>
    <t>ARCHIVI NOTARILI (Bilancio approvato con D.I. 31/10/2017)</t>
  </si>
  <si>
    <t xml:space="preserve">Altre Risorse assegnate ai CDR </t>
  </si>
  <si>
    <t>Risorse assegnate alla giustizia per il Triennio 2018 - 2020 COMPETENZA</t>
  </si>
  <si>
    <t>Risorse assegnate alla giustizia per il Triennio 2018 - 2020 CASSA</t>
  </si>
  <si>
    <t>RIPARTIZIONE DELLE RISORSE ASSEGNATE AI CENTRI DI RESPONSABILITA' PER GLI OBIETTIVI - COMPETENZA</t>
  </si>
  <si>
    <t>RIPARTIZIONE DELLE RISORSE ASSEGNATE AI CENTRI DI RESPONSABILITA' PER GLI OBIETTIVI - CASSA</t>
  </si>
  <si>
    <t>2018 CP</t>
  </si>
  <si>
    <t>2019 CP</t>
  </si>
  <si>
    <t>2020 CP</t>
  </si>
  <si>
    <t>2018 CS</t>
  </si>
  <si>
    <t>2019 CS</t>
  </si>
  <si>
    <t>2020 CS</t>
  </si>
  <si>
    <t>Allegato 5 - CP</t>
  </si>
  <si>
    <t>Allegato 5 - CS</t>
  </si>
  <si>
    <t>di cui euro 81.867.900 per spese di personale e funzionamento, nonché euro 378.565.409 per postecompensative</t>
  </si>
  <si>
    <t>Allegato 4 - cp</t>
  </si>
  <si>
    <t>Allegato 4 - cs</t>
  </si>
  <si>
    <t>L'attuazione del compito di garantire il funzionamento dgli uffici giudiziari (art. 110 Cost.) si traduce per l'amministrazione nell'obiettivo di innalzare progressivamente i livelli di qualità del servizio giustizia, sia grazie alle nuove risorse disponibili, che attraverso il reimpiego dei risparmi conseguiti mediante una rigorosa politica di razionalizzazione della spesa. Tale obiettivo richiede di sostenere la piena e effettiva operatività dei nuovi strumenti delineati dalle riforme intervenute nel settore giustizia e assicurare la piena realizzazione del principio di prossimità ed accessibilità del sistema giustizia. Il raggiungimento di tali obiettivi consentirà di migliorare il supporto alla funzione giurisdizionale</t>
  </si>
  <si>
    <r>
      <rPr>
        <b/>
        <sz val="14"/>
        <rFont val="Arial"/>
        <family val="2"/>
      </rPr>
      <t>8</t>
    </r>
    <r>
      <rPr>
        <sz val="14"/>
        <rFont val="Arial"/>
        <family val="2"/>
      </rPr>
      <t xml:space="preserve"> - Cooperazione internazionale in materia civile                                       </t>
    </r>
    <r>
      <rPr>
        <b/>
        <sz val="14"/>
        <rFont val="Arial"/>
        <family val="2"/>
      </rPr>
      <t xml:space="preserve">1 - </t>
    </r>
    <r>
      <rPr>
        <sz val="14"/>
        <rFont val="Arial"/>
        <family val="2"/>
      </rPr>
      <t xml:space="preserve">quota parte spese di personali                                        </t>
    </r>
    <r>
      <rPr>
        <b/>
        <sz val="14"/>
        <rFont val="Arial"/>
        <family val="2"/>
      </rPr>
      <t xml:space="preserve">2 - </t>
    </r>
    <r>
      <rPr>
        <sz val="14"/>
        <rFont val="Arial"/>
        <family val="2"/>
      </rPr>
      <t>quota parte spese di personali</t>
    </r>
    <r>
      <rPr>
        <b/>
        <sz val="14"/>
        <rFont val="Arial"/>
        <family val="2"/>
      </rPr>
      <t xml:space="preserve">      </t>
    </r>
    <r>
      <rPr>
        <sz val="14"/>
        <rFont val="Arial"/>
        <family val="2"/>
      </rPr>
      <t xml:space="preserve">                                                                              </t>
    </r>
  </si>
  <si>
    <r>
      <t xml:space="preserve">3 - </t>
    </r>
    <r>
      <rPr>
        <i/>
        <sz val="14"/>
        <rFont val="Arial"/>
        <family val="2"/>
      </rPr>
      <t>Attività di verbalizzazione atti processuali e videoconferenza nell'ambito dei procedimenti giudiziari</t>
    </r>
    <r>
      <rPr>
        <b/>
        <i/>
        <sz val="14"/>
        <rFont val="Arial"/>
        <family val="2"/>
      </rPr>
      <t xml:space="preserve">                                                1 -</t>
    </r>
    <r>
      <rPr>
        <i/>
        <sz val="14"/>
        <rFont val="Arial"/>
        <family val="2"/>
      </rPr>
      <t xml:space="preserve"> quota parte spese di personali      </t>
    </r>
    <r>
      <rPr>
        <b/>
        <i/>
        <sz val="14"/>
        <rFont val="Arial"/>
        <family val="2"/>
      </rPr>
      <t xml:space="preserve">                                     </t>
    </r>
  </si>
  <si>
    <r>
      <rPr>
        <b/>
        <i/>
        <sz val="14"/>
        <rFont val="Arial"/>
        <family val="2"/>
      </rPr>
      <t>6</t>
    </r>
    <r>
      <rPr>
        <i/>
        <sz val="14"/>
        <rFont val="Arial"/>
        <family val="2"/>
      </rPr>
      <t xml:space="preserve"> - Funzionamento uffici giudiziari                               </t>
    </r>
    <r>
      <rPr>
        <b/>
        <i/>
        <sz val="14"/>
        <rFont val="Arial"/>
        <family val="2"/>
      </rPr>
      <t xml:space="preserve">1 - </t>
    </r>
    <r>
      <rPr>
        <i/>
        <sz val="14"/>
        <rFont val="Arial"/>
        <family val="2"/>
      </rPr>
      <t xml:space="preserve">quota parte spese di personali                                    </t>
    </r>
    <r>
      <rPr>
        <b/>
        <i/>
        <sz val="14"/>
        <rFont val="Arial"/>
        <family val="2"/>
      </rPr>
      <t xml:space="preserve">2 - </t>
    </r>
    <r>
      <rPr>
        <i/>
        <sz val="14"/>
        <rFont val="Arial"/>
        <family val="2"/>
      </rPr>
      <t xml:space="preserve">quota parte spese di personali        </t>
    </r>
  </si>
  <si>
    <r>
      <t>4 -</t>
    </r>
    <r>
      <rPr>
        <i/>
        <sz val="14"/>
        <rFont val="Arial"/>
        <family val="2"/>
      </rPr>
      <t xml:space="preserve">Trasferimenti in favore della Scuola Superiore della Magistratura                                                </t>
    </r>
    <r>
      <rPr>
        <b/>
        <i/>
        <sz val="14"/>
        <rFont val="Arial"/>
        <family val="2"/>
      </rPr>
      <t>1 -</t>
    </r>
    <r>
      <rPr>
        <i/>
        <sz val="14"/>
        <rFont val="Arial"/>
        <family val="2"/>
      </rPr>
      <t xml:space="preserve"> quota parte spese di personali                                                                                                     </t>
    </r>
    <r>
      <rPr>
        <b/>
        <i/>
        <sz val="14"/>
        <rFont val="Calibri"/>
        <family val="2"/>
        <scheme val="minor"/>
      </rPr>
      <t/>
    </r>
  </si>
  <si>
    <r>
      <rPr>
        <b/>
        <i/>
        <sz val="14"/>
        <rFont val="Arial"/>
        <family val="2"/>
      </rPr>
      <t>5</t>
    </r>
    <r>
      <rPr>
        <i/>
        <sz val="14"/>
        <rFont val="Arial"/>
        <family val="2"/>
      </rPr>
      <t xml:space="preserve"> - Sviluppo degli strumenti di innovazione tecnologica in materia informatica e telematica per l'erogazione dei servizi di giustizia                                      </t>
    </r>
    <r>
      <rPr>
        <b/>
        <i/>
        <sz val="14"/>
        <rFont val="Arial"/>
        <family val="2"/>
      </rPr>
      <t xml:space="preserve">1 - </t>
    </r>
    <r>
      <rPr>
        <i/>
        <sz val="14"/>
        <rFont val="Arial"/>
        <family val="2"/>
      </rPr>
      <t xml:space="preserve">quota parte spese di personali                                    </t>
    </r>
    <r>
      <rPr>
        <b/>
        <i/>
        <sz val="14"/>
        <rFont val="Arial"/>
        <family val="2"/>
      </rPr>
      <t xml:space="preserve">2 - </t>
    </r>
    <r>
      <rPr>
        <i/>
        <sz val="14"/>
        <rFont val="Arial"/>
        <family val="2"/>
      </rPr>
      <t xml:space="preserve">quota parte spese di personali        </t>
    </r>
  </si>
  <si>
    <r>
      <t xml:space="preserve">7 - </t>
    </r>
    <r>
      <rPr>
        <i/>
        <sz val="14"/>
        <rFont val="Arial"/>
        <family val="2"/>
      </rPr>
      <t xml:space="preserve">Efficientamento del sistema giudiziario                                   </t>
    </r>
    <r>
      <rPr>
        <b/>
        <i/>
        <sz val="14"/>
        <rFont val="Arial"/>
        <family val="2"/>
      </rPr>
      <t xml:space="preserve">1 - </t>
    </r>
    <r>
      <rPr>
        <i/>
        <sz val="14"/>
        <rFont val="Arial"/>
        <family val="2"/>
      </rPr>
      <t xml:space="preserve">quota parte spese di personali   </t>
    </r>
  </si>
  <si>
    <r>
      <t xml:space="preserve">2 - </t>
    </r>
    <r>
      <rPr>
        <i/>
        <sz val="14"/>
        <rFont val="Arial"/>
        <family val="2"/>
      </rPr>
      <t xml:space="preserve">Gestione del personale                                     </t>
    </r>
    <r>
      <rPr>
        <b/>
        <i/>
        <sz val="14"/>
        <rFont val="Arial"/>
        <family val="2"/>
      </rPr>
      <t xml:space="preserve">1 - </t>
    </r>
    <r>
      <rPr>
        <i/>
        <sz val="14"/>
        <rFont val="Arial"/>
        <family val="2"/>
      </rPr>
      <t xml:space="preserve">quota parte spese di personali   </t>
    </r>
  </si>
  <si>
    <r>
      <t xml:space="preserve">5 - </t>
    </r>
    <r>
      <rPr>
        <i/>
        <sz val="14"/>
        <rFont val="Arial"/>
        <family val="2"/>
      </rPr>
      <t xml:space="preserve">Realizzazione di nuove infrastrutture, potenziamento e ristrutturazione nell'ambito dell'edilizia carceraria                                             </t>
    </r>
    <r>
      <rPr>
        <b/>
        <i/>
        <sz val="14"/>
        <rFont val="Arial"/>
        <family val="2"/>
      </rPr>
      <t xml:space="preserve">1 - </t>
    </r>
    <r>
      <rPr>
        <i/>
        <sz val="14"/>
        <rFont val="Arial"/>
        <family val="2"/>
      </rPr>
      <t xml:space="preserve">quota parte spese di personali   </t>
    </r>
  </si>
  <si>
    <r>
      <t>4 -</t>
    </r>
    <r>
      <rPr>
        <i/>
        <sz val="14"/>
        <rFont val="Arial"/>
        <family val="2"/>
      </rPr>
      <t xml:space="preserve">Accoglienza trattamento penitenziario e politiche di reinserimento delle persone sottoposte a misure giudiiziarie                                          </t>
    </r>
    <r>
      <rPr>
        <b/>
        <i/>
        <sz val="14"/>
        <rFont val="Arial"/>
        <family val="2"/>
      </rPr>
      <t xml:space="preserve">1 - </t>
    </r>
    <r>
      <rPr>
        <i/>
        <sz val="14"/>
        <rFont val="Arial"/>
        <family val="2"/>
      </rPr>
      <t xml:space="preserve">quota parte spese di personali                                    </t>
    </r>
    <r>
      <rPr>
        <b/>
        <i/>
        <sz val="14"/>
        <rFont val="Arial"/>
        <family val="2"/>
      </rPr>
      <t xml:space="preserve">2 - </t>
    </r>
    <r>
      <rPr>
        <i/>
        <sz val="14"/>
        <rFont val="Arial"/>
        <family val="2"/>
      </rPr>
      <t xml:space="preserve">quota parte spese di personali        </t>
    </r>
  </si>
  <si>
    <r>
      <t xml:space="preserve">3 - </t>
    </r>
    <r>
      <rPr>
        <i/>
        <sz val="14"/>
        <rFont val="Arial"/>
        <family val="2"/>
      </rPr>
      <t xml:space="preserve">Tratttamento, interventi e politiche di reinserimento delle persone sottoposte a misure giudiziarie, attuazione provvedimenti autorità giudiziaria                                                 </t>
    </r>
    <r>
      <rPr>
        <b/>
        <i/>
        <sz val="14"/>
        <rFont val="Arial"/>
        <family val="2"/>
      </rPr>
      <t xml:space="preserve">1 - </t>
    </r>
    <r>
      <rPr>
        <i/>
        <sz val="14"/>
        <rFont val="Arial"/>
        <family val="2"/>
      </rPr>
      <t xml:space="preserve">quota parte spese di personali                                    </t>
    </r>
    <r>
      <rPr>
        <b/>
        <i/>
        <sz val="14"/>
        <rFont val="Arial"/>
        <family val="2"/>
      </rPr>
      <t xml:space="preserve">2 - </t>
    </r>
    <r>
      <rPr>
        <i/>
        <sz val="14"/>
        <rFont val="Arial"/>
        <family val="2"/>
      </rPr>
      <t xml:space="preserve">quota parte spese di personali        </t>
    </r>
  </si>
  <si>
    <r>
      <t xml:space="preserve">4 - </t>
    </r>
    <r>
      <rPr>
        <i/>
        <sz val="14"/>
        <rFont val="Arial"/>
        <family val="2"/>
      </rPr>
      <t xml:space="preserve">Realizzazione di nuove infrastrutture, potenziamento e ristrutturazione per la giustizia minorile e di comunità                                                </t>
    </r>
    <r>
      <rPr>
        <b/>
        <i/>
        <sz val="14"/>
        <rFont val="Arial"/>
        <family val="2"/>
      </rPr>
      <t>1 -</t>
    </r>
    <r>
      <rPr>
        <i/>
        <sz val="14"/>
        <rFont val="Arial"/>
        <family val="2"/>
      </rPr>
      <t xml:space="preserve"> quota parte spese di personali                                    </t>
    </r>
    <r>
      <rPr>
        <b/>
        <i/>
        <sz val="14"/>
        <rFont val="Arial"/>
        <family val="2"/>
      </rPr>
      <t xml:space="preserve">2 - </t>
    </r>
    <r>
      <rPr>
        <i/>
        <sz val="14"/>
        <rFont val="Arial"/>
        <family val="2"/>
      </rPr>
      <t xml:space="preserve">quota parte spese di personali                                     </t>
    </r>
    <r>
      <rPr>
        <b/>
        <i/>
        <sz val="14"/>
        <rFont val="Calibri"/>
        <family val="2"/>
        <scheme val="minor"/>
      </rPr>
      <t/>
    </r>
  </si>
  <si>
    <r>
      <t xml:space="preserve">5 - </t>
    </r>
    <r>
      <rPr>
        <i/>
        <sz val="14"/>
        <rFont val="Arial"/>
        <family val="2"/>
      </rPr>
      <t xml:space="preserve">Supporto per l'erogazione dei servizi per la giustizia minorile e di comunità                                       </t>
    </r>
    <r>
      <rPr>
        <b/>
        <i/>
        <sz val="14"/>
        <rFont val="Arial"/>
        <family val="2"/>
      </rPr>
      <t xml:space="preserve">1 - </t>
    </r>
    <r>
      <rPr>
        <i/>
        <sz val="14"/>
        <rFont val="Arial"/>
        <family val="2"/>
      </rPr>
      <t xml:space="preserve">quota parte spese di personali                                    </t>
    </r>
    <r>
      <rPr>
        <b/>
        <i/>
        <sz val="14"/>
        <rFont val="Arial"/>
        <family val="2"/>
      </rPr>
      <t xml:space="preserve">2 - </t>
    </r>
    <r>
      <rPr>
        <i/>
        <sz val="14"/>
        <rFont val="Arial"/>
        <family val="2"/>
      </rPr>
      <t xml:space="preserve">quota parte spese di personali        </t>
    </r>
  </si>
  <si>
    <r>
      <t xml:space="preserve">2 - </t>
    </r>
    <r>
      <rPr>
        <i/>
        <sz val="14"/>
        <rFont val="Arial"/>
        <family val="2"/>
      </rPr>
      <t xml:space="preserve">Gestione del patrimonio immobiliare ed archivistico e controllo dell'attività notarile                              </t>
    </r>
    <r>
      <rPr>
        <b/>
        <i/>
        <sz val="14"/>
        <rFont val="Calibri"/>
        <family val="2"/>
        <scheme val="minor"/>
      </rPr>
      <t/>
    </r>
  </si>
  <si>
    <r>
      <t xml:space="preserve">3 - </t>
    </r>
    <r>
      <rPr>
        <i/>
        <sz val="14"/>
        <rFont val="Arial"/>
        <family val="2"/>
      </rPr>
      <t xml:space="preserve">Riscossione dei contributi notarili e gestione delle poste compensative          </t>
    </r>
    <r>
      <rPr>
        <b/>
        <i/>
        <sz val="14"/>
        <rFont val="Calibri"/>
        <family val="2"/>
        <scheme val="minor"/>
      </rPr>
      <t/>
    </r>
  </si>
  <si>
    <r>
      <rPr>
        <b/>
        <sz val="14"/>
        <rFont val="Arial"/>
        <family val="2"/>
      </rPr>
      <t xml:space="preserve"> 1 - </t>
    </r>
    <r>
      <rPr>
        <sz val="14"/>
        <rFont val="Arial"/>
        <family val="2"/>
      </rPr>
      <t xml:space="preserve"> Copie autentiche rilasciate all'utenza</t>
    </r>
  </si>
  <si>
    <r>
      <rPr>
        <b/>
        <sz val="14"/>
        <rFont val="Arial"/>
        <family val="2"/>
      </rPr>
      <t xml:space="preserve"> 2 - </t>
    </r>
    <r>
      <rPr>
        <sz val="14"/>
        <rFont val="Arial"/>
        <family val="2"/>
      </rPr>
      <t xml:space="preserve"> Documenti negoziali consegnati agli Archivi Notarili</t>
    </r>
  </si>
  <si>
    <r>
      <rPr>
        <b/>
        <sz val="14"/>
        <rFont val="Arial"/>
        <family val="2"/>
      </rPr>
      <t xml:space="preserve"> 3 - </t>
    </r>
    <r>
      <rPr>
        <sz val="14"/>
        <rFont val="Arial"/>
        <family val="2"/>
      </rPr>
      <t xml:space="preserve"> Atti notarili ispezionati</t>
    </r>
  </si>
  <si>
    <r>
      <rPr>
        <b/>
        <sz val="14"/>
        <rFont val="Arial"/>
        <family val="2"/>
      </rPr>
      <t xml:space="preserve"> 4 - </t>
    </r>
    <r>
      <rPr>
        <sz val="14"/>
        <rFont val="Arial"/>
        <family val="2"/>
      </rPr>
      <t xml:space="preserve"> Contabilizzazione dei versamenti notarili</t>
    </r>
  </si>
  <si>
    <r>
      <t xml:space="preserve">5 - </t>
    </r>
    <r>
      <rPr>
        <sz val="14"/>
        <color theme="1"/>
        <rFont val="Arial"/>
        <family val="2"/>
      </rPr>
      <t xml:space="preserve"> Miglioramento della capacità di attuazione delle disposizioni legislative del Governo</t>
    </r>
  </si>
  <si>
    <r>
      <t xml:space="preserve">1 - </t>
    </r>
    <r>
      <rPr>
        <sz val="14"/>
        <color theme="1"/>
        <rFont val="Arial"/>
        <family val="2"/>
      </rPr>
      <t xml:space="preserve">Ministro e Sottosegretari di Stato                                                     </t>
    </r>
    <r>
      <rPr>
        <b/>
        <sz val="14"/>
        <color theme="1"/>
        <rFont val="Arial"/>
        <family val="2"/>
      </rPr>
      <t xml:space="preserve">2 - </t>
    </r>
    <r>
      <rPr>
        <sz val="14"/>
        <color theme="1"/>
        <rFont val="Arial"/>
        <family val="2"/>
      </rPr>
      <t>Indirizzo politico - amministrativo</t>
    </r>
  </si>
  <si>
    <r>
      <rPr>
        <b/>
        <i/>
        <sz val="14"/>
        <color theme="1"/>
        <rFont val="Arial"/>
        <family val="2"/>
      </rPr>
      <t xml:space="preserve">14 - </t>
    </r>
    <r>
      <rPr>
        <i/>
        <sz val="14"/>
        <color theme="1"/>
        <rFont val="Arial"/>
        <family val="2"/>
      </rPr>
      <t>Rafforzamento delle attività di valutazione e controllo strategico</t>
    </r>
  </si>
  <si>
    <r>
      <rPr>
        <b/>
        <i/>
        <sz val="14"/>
        <color theme="1"/>
        <rFont val="Arial"/>
        <family val="2"/>
      </rPr>
      <t xml:space="preserve">3 - </t>
    </r>
    <r>
      <rPr>
        <i/>
        <sz val="14"/>
        <color theme="1"/>
        <rFont val="Arial"/>
        <family val="2"/>
      </rPr>
      <t xml:space="preserve">Valutazione e controllo strategico </t>
    </r>
  </si>
  <si>
    <r>
      <t xml:space="preserve">4 - </t>
    </r>
    <r>
      <rPr>
        <sz val="14"/>
        <color theme="1"/>
        <rFont val="Arial"/>
        <family val="2"/>
      </rPr>
      <t xml:space="preserve"> Fondi da ripartire alimentari dal riaccertamento dei residui passivi perenti</t>
    </r>
  </si>
</sst>
</file>

<file path=xl/styles.xml><?xml version="1.0" encoding="utf-8"?>
<styleSheet xmlns="http://schemas.openxmlformats.org/spreadsheetml/2006/main" xmlns:mc="http://schemas.openxmlformats.org/markup-compatibility/2006" xmlns:x14ac="http://schemas.microsoft.com/office/spreadsheetml/2009/9/ac" mc:Ignorable="x14ac">
  <numFmts count="4">
    <numFmt numFmtId="7" formatCode="&quot;€&quot;\ #,##0.00;\-&quot;€&quot;\ #,##0.00"/>
    <numFmt numFmtId="43" formatCode="_-* #,##0.00_-;\-* #,##0.00_-;_-* &quot;-&quot;??_-;_-@_-"/>
    <numFmt numFmtId="164" formatCode="_-* #,##0_-;\-* #,##0_-;_-* &quot;-&quot;??_-;_-@_-"/>
    <numFmt numFmtId="165" formatCode="#,##0_ ;\-#,##0\ "/>
  </numFmts>
  <fonts count="67" x14ac:knownFonts="1">
    <font>
      <sz val="11"/>
      <color theme="1"/>
      <name val="Calibri"/>
      <family val="2"/>
      <scheme val="minor"/>
    </font>
    <font>
      <sz val="11"/>
      <color theme="1"/>
      <name val="Calibri"/>
      <family val="2"/>
      <scheme val="minor"/>
    </font>
    <font>
      <b/>
      <i/>
      <sz val="14"/>
      <color theme="1"/>
      <name val="Cambria"/>
      <family val="1"/>
      <scheme val="major"/>
    </font>
    <font>
      <b/>
      <sz val="12"/>
      <color theme="1"/>
      <name val="Calibri"/>
      <family val="2"/>
      <scheme val="minor"/>
    </font>
    <font>
      <sz val="11"/>
      <color theme="0"/>
      <name val="Calibri"/>
      <family val="2"/>
      <scheme val="minor"/>
    </font>
    <font>
      <b/>
      <i/>
      <sz val="11"/>
      <color theme="1"/>
      <name val="Calibri"/>
      <family val="2"/>
      <scheme val="minor"/>
    </font>
    <font>
      <b/>
      <sz val="10"/>
      <color theme="1"/>
      <name val="Cambria"/>
      <family val="1"/>
      <scheme val="major"/>
    </font>
    <font>
      <sz val="10"/>
      <color theme="1"/>
      <name val="Cambria"/>
      <family val="1"/>
      <scheme val="major"/>
    </font>
    <font>
      <i/>
      <sz val="10"/>
      <color theme="1"/>
      <name val="Cambria"/>
      <family val="1"/>
      <scheme val="major"/>
    </font>
    <font>
      <b/>
      <sz val="11"/>
      <color theme="0"/>
      <name val="Calibri"/>
      <family val="2"/>
      <scheme val="minor"/>
    </font>
    <font>
      <b/>
      <sz val="11"/>
      <color theme="1"/>
      <name val="Calibri"/>
      <family val="2"/>
      <scheme val="minor"/>
    </font>
    <font>
      <i/>
      <sz val="11"/>
      <color theme="1"/>
      <name val="Calibri"/>
      <family val="2"/>
      <scheme val="minor"/>
    </font>
    <font>
      <sz val="14"/>
      <color theme="1"/>
      <name val="Calibri"/>
      <family val="2"/>
      <scheme val="minor"/>
    </font>
    <font>
      <b/>
      <i/>
      <u/>
      <sz val="11"/>
      <color theme="1"/>
      <name val="Calibri"/>
      <family val="2"/>
      <scheme val="minor"/>
    </font>
    <font>
      <b/>
      <sz val="14"/>
      <color theme="0"/>
      <name val="Calibri"/>
      <family val="2"/>
      <scheme val="minor"/>
    </font>
    <font>
      <b/>
      <i/>
      <sz val="14"/>
      <name val="Calibri"/>
      <family val="2"/>
      <scheme val="minor"/>
    </font>
    <font>
      <b/>
      <sz val="18"/>
      <color theme="3"/>
      <name val="Cambria"/>
      <family val="2"/>
      <scheme val="major"/>
    </font>
    <font>
      <b/>
      <sz val="15"/>
      <color theme="3"/>
      <name val="Calibri"/>
      <family val="2"/>
      <scheme val="minor"/>
    </font>
    <font>
      <sz val="11"/>
      <color rgb="FFFF0000"/>
      <name val="Calibri"/>
      <family val="2"/>
      <scheme val="minor"/>
    </font>
    <font>
      <b/>
      <sz val="10"/>
      <name val="Calibri"/>
      <family val="2"/>
      <scheme val="minor"/>
    </font>
    <font>
      <sz val="11"/>
      <name val="Calibri"/>
      <family val="2"/>
      <scheme val="minor"/>
    </font>
    <font>
      <b/>
      <i/>
      <sz val="11"/>
      <name val="Calibri"/>
      <family val="2"/>
      <scheme val="minor"/>
    </font>
    <font>
      <b/>
      <sz val="11"/>
      <name val="Calibri"/>
      <family val="2"/>
      <scheme val="minor"/>
    </font>
    <font>
      <b/>
      <sz val="10"/>
      <name val="Cambria"/>
      <family val="1"/>
      <scheme val="major"/>
    </font>
    <font>
      <sz val="10"/>
      <name val="Cambria"/>
      <family val="1"/>
      <scheme val="major"/>
    </font>
    <font>
      <b/>
      <sz val="10"/>
      <color theme="1"/>
      <name val="Arial"/>
      <family val="2"/>
    </font>
    <font>
      <i/>
      <sz val="10"/>
      <color theme="1"/>
      <name val="Arial"/>
      <family val="2"/>
    </font>
    <font>
      <sz val="10"/>
      <color theme="1"/>
      <name val="Arial"/>
      <family val="2"/>
    </font>
    <font>
      <b/>
      <sz val="16"/>
      <color theme="1"/>
      <name val="Arial"/>
      <family val="2"/>
    </font>
    <font>
      <b/>
      <sz val="20"/>
      <color theme="1"/>
      <name val="Arial"/>
      <family val="2"/>
    </font>
    <font>
      <b/>
      <sz val="12"/>
      <color theme="1"/>
      <name val="Arial"/>
      <family val="2"/>
    </font>
    <font>
      <i/>
      <sz val="12"/>
      <color theme="1"/>
      <name val="Arial"/>
      <family val="2"/>
    </font>
    <font>
      <sz val="12"/>
      <color theme="1"/>
      <name val="Arial"/>
      <family val="2"/>
    </font>
    <font>
      <b/>
      <i/>
      <u/>
      <sz val="12"/>
      <color theme="0"/>
      <name val="Arial"/>
      <family val="2"/>
    </font>
    <font>
      <b/>
      <i/>
      <u/>
      <sz val="14"/>
      <color theme="0"/>
      <name val="Arial"/>
      <family val="2"/>
    </font>
    <font>
      <b/>
      <sz val="12"/>
      <name val="Arial"/>
      <family val="2"/>
    </font>
    <font>
      <b/>
      <sz val="11"/>
      <name val="Arial"/>
      <family val="2"/>
    </font>
    <font>
      <b/>
      <sz val="10"/>
      <name val="Arial"/>
      <family val="2"/>
    </font>
    <font>
      <sz val="11"/>
      <color theme="1"/>
      <name val="Arial"/>
      <family val="2"/>
    </font>
    <font>
      <b/>
      <sz val="11"/>
      <color theme="1"/>
      <name val="Arial"/>
      <family val="2"/>
    </font>
    <font>
      <b/>
      <sz val="10"/>
      <color rgb="FFFF0000"/>
      <name val="Arial"/>
      <family val="2"/>
    </font>
    <font>
      <b/>
      <i/>
      <sz val="11"/>
      <color theme="1"/>
      <name val="Arial"/>
      <family val="2"/>
    </font>
    <font>
      <sz val="11"/>
      <name val="Arial"/>
      <family val="2"/>
    </font>
    <font>
      <b/>
      <i/>
      <sz val="11"/>
      <name val="Arial"/>
      <family val="2"/>
    </font>
    <font>
      <b/>
      <i/>
      <u/>
      <sz val="11"/>
      <color theme="1"/>
      <name val="Arial"/>
      <family val="2"/>
    </font>
    <font>
      <sz val="11"/>
      <color rgb="FFFF0000"/>
      <name val="Arial"/>
      <family val="2"/>
    </font>
    <font>
      <b/>
      <sz val="16"/>
      <color theme="3"/>
      <name val="Arial"/>
      <family val="2"/>
    </font>
    <font>
      <b/>
      <sz val="14"/>
      <color theme="3"/>
      <name val="Arial"/>
      <family val="2"/>
    </font>
    <font>
      <b/>
      <sz val="12"/>
      <color theme="0"/>
      <name val="Arial"/>
      <family val="2"/>
    </font>
    <font>
      <b/>
      <sz val="14"/>
      <color theme="0"/>
      <name val="Arial"/>
      <family val="2"/>
    </font>
    <font>
      <sz val="14"/>
      <color theme="1"/>
      <name val="Arial"/>
      <family val="2"/>
    </font>
    <font>
      <i/>
      <sz val="14"/>
      <color theme="1"/>
      <name val="Arial"/>
      <family val="2"/>
    </font>
    <font>
      <i/>
      <sz val="14"/>
      <name val="Arial"/>
      <family val="2"/>
    </font>
    <font>
      <sz val="14"/>
      <name val="Arial"/>
      <family val="2"/>
    </font>
    <font>
      <b/>
      <i/>
      <sz val="14"/>
      <color theme="1"/>
      <name val="Arial"/>
      <family val="2"/>
    </font>
    <font>
      <b/>
      <i/>
      <sz val="20"/>
      <color theme="9" tint="-0.499984740745262"/>
      <name val="Arial"/>
      <family val="2"/>
    </font>
    <font>
      <b/>
      <sz val="14"/>
      <color theme="1"/>
      <name val="Arial"/>
      <family val="2"/>
    </font>
    <font>
      <b/>
      <i/>
      <sz val="14"/>
      <name val="Arial"/>
      <family val="2"/>
    </font>
    <font>
      <b/>
      <sz val="14"/>
      <name val="Arial"/>
      <family val="2"/>
    </font>
    <font>
      <b/>
      <i/>
      <u/>
      <sz val="14"/>
      <name val="Arial"/>
      <family val="2"/>
    </font>
    <font>
      <b/>
      <u/>
      <sz val="14"/>
      <name val="Arial"/>
      <family val="2"/>
    </font>
    <font>
      <sz val="12"/>
      <name val="Arial"/>
      <family val="2"/>
    </font>
    <font>
      <b/>
      <i/>
      <sz val="12"/>
      <name val="Arial"/>
      <family val="2"/>
    </font>
    <font>
      <sz val="14"/>
      <color rgb="FFFF0000"/>
      <name val="Arial"/>
      <family val="2"/>
    </font>
    <font>
      <b/>
      <i/>
      <u/>
      <sz val="14"/>
      <color theme="3" tint="-0.249977111117893"/>
      <name val="Arial"/>
      <family val="2"/>
    </font>
    <font>
      <b/>
      <i/>
      <sz val="20"/>
      <name val="Arial"/>
      <family val="2"/>
    </font>
    <font>
      <b/>
      <i/>
      <sz val="14"/>
      <color theme="3" tint="-0.249977111117893"/>
      <name val="Arial"/>
      <family val="2"/>
    </font>
  </fonts>
  <fills count="18">
    <fill>
      <patternFill patternType="none"/>
    </fill>
    <fill>
      <patternFill patternType="gray125"/>
    </fill>
    <fill>
      <patternFill patternType="solid">
        <fgColor theme="8" tint="0.59999389629810485"/>
        <bgColor indexed="64"/>
      </patternFill>
    </fill>
    <fill>
      <patternFill patternType="solid">
        <fgColor rgb="FFFFC000"/>
        <bgColor indexed="64"/>
      </patternFill>
    </fill>
    <fill>
      <patternFill patternType="solid">
        <fgColor theme="2" tint="-0.749992370372631"/>
        <bgColor indexed="64"/>
      </patternFill>
    </fill>
    <fill>
      <patternFill patternType="solid">
        <fgColor theme="2" tint="-0.249977111117893"/>
        <bgColor indexed="64"/>
      </patternFill>
    </fill>
    <fill>
      <patternFill patternType="solid">
        <fgColor theme="5" tint="0.79998168889431442"/>
        <bgColor indexed="64"/>
      </patternFill>
    </fill>
    <fill>
      <patternFill patternType="solid">
        <fgColor theme="0"/>
        <bgColor indexed="64"/>
      </patternFill>
    </fill>
    <fill>
      <patternFill patternType="solid">
        <fgColor theme="4"/>
      </patternFill>
    </fill>
    <fill>
      <patternFill patternType="solid">
        <fgColor rgb="FFA5A5A5"/>
      </patternFill>
    </fill>
    <fill>
      <patternFill patternType="solid">
        <fgColor theme="0" tint="-0.249977111117893"/>
        <bgColor indexed="64"/>
      </patternFill>
    </fill>
    <fill>
      <patternFill patternType="solid">
        <fgColor theme="2" tint="-9.9978637043366805E-2"/>
        <bgColor indexed="64"/>
      </patternFill>
    </fill>
    <fill>
      <patternFill patternType="solid">
        <fgColor rgb="FF92D050"/>
        <bgColor indexed="64"/>
      </patternFill>
    </fill>
    <fill>
      <patternFill patternType="solid">
        <fgColor rgb="FF0070C0"/>
        <bgColor indexed="64"/>
      </patternFill>
    </fill>
    <fill>
      <patternFill patternType="solid">
        <fgColor rgb="FFB3DEFF"/>
        <bgColor indexed="64"/>
      </patternFill>
    </fill>
    <fill>
      <patternFill patternType="solid">
        <fgColor theme="3" tint="0.59999389629810485"/>
        <bgColor indexed="64"/>
      </patternFill>
    </fill>
    <fill>
      <patternFill patternType="solid">
        <fgColor theme="8" tint="0.39997558519241921"/>
        <bgColor indexed="64"/>
      </patternFill>
    </fill>
    <fill>
      <patternFill patternType="solid">
        <fgColor theme="3" tint="-0.499984740745262"/>
        <bgColor indexed="64"/>
      </patternFill>
    </fill>
  </fills>
  <borders count="76">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style="thin">
        <color indexed="64"/>
      </left>
      <right style="thin">
        <color indexed="64"/>
      </right>
      <top style="thin">
        <color indexed="64"/>
      </top>
      <bottom style="medium">
        <color indexed="64"/>
      </bottom>
      <diagonal/>
    </border>
    <border>
      <left/>
      <right style="thin">
        <color indexed="64"/>
      </right>
      <top/>
      <bottom/>
      <diagonal/>
    </border>
    <border>
      <left style="thin">
        <color indexed="64"/>
      </left>
      <right style="thin">
        <color indexed="64"/>
      </right>
      <top/>
      <bottom/>
      <diagonal/>
    </border>
    <border>
      <left style="thin">
        <color indexed="64"/>
      </left>
      <right/>
      <top/>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top style="thin">
        <color indexed="64"/>
      </top>
      <bottom/>
      <diagonal/>
    </border>
    <border>
      <left/>
      <right style="thin">
        <color indexed="64"/>
      </right>
      <top style="thin">
        <color indexed="64"/>
      </top>
      <bottom/>
      <diagonal/>
    </border>
    <border>
      <left/>
      <right/>
      <top style="thin">
        <color indexed="64"/>
      </top>
      <bottom/>
      <diagonal/>
    </border>
    <border>
      <left style="double">
        <color rgb="FF3F3F3F"/>
      </left>
      <right style="double">
        <color rgb="FF3F3F3F"/>
      </right>
      <top style="double">
        <color rgb="FF3F3F3F"/>
      </top>
      <bottom style="double">
        <color rgb="FF3F3F3F"/>
      </bottom>
      <diagonal/>
    </border>
    <border>
      <left style="thin">
        <color theme="1"/>
      </left>
      <right style="thin">
        <color theme="1"/>
      </right>
      <top style="thin">
        <color theme="1"/>
      </top>
      <bottom style="thin">
        <color theme="1"/>
      </bottom>
      <diagonal/>
    </border>
    <border>
      <left style="thin">
        <color theme="1"/>
      </left>
      <right/>
      <top style="thin">
        <color theme="1"/>
      </top>
      <bottom/>
      <diagonal/>
    </border>
    <border>
      <left/>
      <right/>
      <top style="thin">
        <color theme="1"/>
      </top>
      <bottom/>
      <diagonal/>
    </border>
    <border>
      <left/>
      <right style="thin">
        <color theme="1"/>
      </right>
      <top style="thin">
        <color theme="1"/>
      </top>
      <bottom/>
      <diagonal/>
    </border>
    <border>
      <left style="thin">
        <color theme="1"/>
      </left>
      <right/>
      <top/>
      <bottom/>
      <diagonal/>
    </border>
    <border>
      <left/>
      <right style="thin">
        <color theme="1"/>
      </right>
      <top/>
      <bottom/>
      <diagonal/>
    </border>
    <border>
      <left style="thin">
        <color theme="1"/>
      </left>
      <right style="thin">
        <color theme="1"/>
      </right>
      <top style="thin">
        <color theme="1"/>
      </top>
      <bottom style="thin">
        <color indexed="64"/>
      </bottom>
      <diagonal/>
    </border>
    <border>
      <left style="thin">
        <color theme="1"/>
      </left>
      <right style="thin">
        <color theme="1"/>
      </right>
      <top/>
      <bottom/>
      <diagonal/>
    </border>
    <border>
      <left style="thin">
        <color theme="1"/>
      </left>
      <right/>
      <top style="thin">
        <color theme="1"/>
      </top>
      <bottom style="thin">
        <color theme="1"/>
      </bottom>
      <diagonal/>
    </border>
    <border>
      <left/>
      <right/>
      <top style="thin">
        <color theme="1"/>
      </top>
      <bottom style="thin">
        <color theme="1"/>
      </bottom>
      <diagonal/>
    </border>
    <border>
      <left/>
      <right style="thin">
        <color theme="1"/>
      </right>
      <top style="thin">
        <color theme="1"/>
      </top>
      <bottom style="thin">
        <color theme="1"/>
      </bottom>
      <diagonal/>
    </border>
    <border>
      <left/>
      <right/>
      <top/>
      <bottom style="thick">
        <color theme="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thin">
        <color indexed="64"/>
      </left>
      <right style="medium">
        <color indexed="64"/>
      </right>
      <top style="thin">
        <color indexed="64"/>
      </top>
      <bottom style="medium">
        <color indexed="64"/>
      </bottom>
      <diagonal/>
    </border>
    <border>
      <left style="medium">
        <color indexed="64"/>
      </left>
      <right style="thin">
        <color indexed="64"/>
      </right>
      <top style="medium">
        <color indexed="64"/>
      </top>
      <bottom/>
      <diagonal/>
    </border>
    <border>
      <left style="thin">
        <color indexed="64"/>
      </left>
      <right style="thin">
        <color indexed="64"/>
      </right>
      <top style="medium">
        <color indexed="64"/>
      </top>
      <bottom/>
      <diagonal/>
    </border>
    <border>
      <left style="thin">
        <color indexed="64"/>
      </left>
      <right style="thin">
        <color indexed="64"/>
      </right>
      <top/>
      <bottom style="medium">
        <color indexed="64"/>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style="thin">
        <color indexed="64"/>
      </left>
      <right style="medium">
        <color indexed="64"/>
      </right>
      <top/>
      <bottom/>
      <diagonal/>
    </border>
    <border>
      <left style="medium">
        <color indexed="64"/>
      </left>
      <right style="thin">
        <color indexed="64"/>
      </right>
      <top/>
      <bottom/>
      <diagonal/>
    </border>
    <border>
      <left style="thin">
        <color indexed="64"/>
      </left>
      <right style="medium">
        <color indexed="64"/>
      </right>
      <top/>
      <bottom style="thin">
        <color indexed="64"/>
      </bottom>
      <diagonal/>
    </border>
    <border>
      <left style="thin">
        <color indexed="64"/>
      </left>
      <right style="medium">
        <color indexed="64"/>
      </right>
      <top style="thin">
        <color indexed="64"/>
      </top>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style="thin">
        <color theme="1"/>
      </left>
      <right/>
      <top/>
      <bottom style="thin">
        <color theme="1"/>
      </bottom>
      <diagonal/>
    </border>
    <border>
      <left style="thin">
        <color theme="1"/>
      </left>
      <right style="thin">
        <color theme="1"/>
      </right>
      <top/>
      <bottom style="thin">
        <color theme="1"/>
      </bottom>
      <diagonal/>
    </border>
    <border>
      <left style="thin">
        <color indexed="64"/>
      </left>
      <right style="thin">
        <color theme="1"/>
      </right>
      <top style="thin">
        <color indexed="64"/>
      </top>
      <bottom/>
      <diagonal/>
    </border>
    <border>
      <left style="thin">
        <color theme="1"/>
      </left>
      <right style="thin">
        <color indexed="64"/>
      </right>
      <top style="thin">
        <color indexed="64"/>
      </top>
      <bottom/>
      <diagonal/>
    </border>
    <border>
      <left style="thin">
        <color indexed="64"/>
      </left>
      <right style="thin">
        <color theme="1"/>
      </right>
      <top/>
      <bottom/>
      <diagonal/>
    </border>
    <border>
      <left style="thin">
        <color theme="1"/>
      </left>
      <right style="thin">
        <color indexed="64"/>
      </right>
      <top/>
      <bottom/>
      <diagonal/>
    </border>
    <border>
      <left style="thin">
        <color indexed="64"/>
      </left>
      <right style="thin">
        <color theme="1"/>
      </right>
      <top/>
      <bottom style="thin">
        <color indexed="64"/>
      </bottom>
      <diagonal/>
    </border>
    <border>
      <left style="thin">
        <color theme="1"/>
      </left>
      <right style="thin">
        <color indexed="64"/>
      </right>
      <top/>
      <bottom style="thin">
        <color indexed="64"/>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style="medium">
        <color indexed="64"/>
      </left>
      <right style="thin">
        <color indexed="64"/>
      </right>
      <top style="thin">
        <color indexed="64"/>
      </top>
      <bottom/>
      <diagonal/>
    </border>
    <border>
      <left style="medium">
        <color indexed="64"/>
      </left>
      <right style="thin">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style="medium">
        <color indexed="64"/>
      </left>
      <right style="thin">
        <color indexed="64"/>
      </right>
      <top style="medium">
        <color indexed="64"/>
      </top>
      <bottom style="thin">
        <color indexed="64"/>
      </bottom>
      <diagonal/>
    </border>
    <border>
      <left style="medium">
        <color indexed="64"/>
      </left>
      <right style="thin">
        <color indexed="64"/>
      </right>
      <top/>
      <bottom style="medium">
        <color indexed="64"/>
      </bottom>
      <diagonal/>
    </border>
    <border>
      <left style="thin">
        <color indexed="64"/>
      </left>
      <right/>
      <top style="medium">
        <color indexed="64"/>
      </top>
      <bottom/>
      <diagonal/>
    </border>
    <border>
      <left style="thin">
        <color indexed="64"/>
      </left>
      <right/>
      <top/>
      <bottom style="medium">
        <color indexed="64"/>
      </bottom>
      <diagonal/>
    </border>
    <border>
      <left style="thin">
        <color indexed="64"/>
      </left>
      <right style="medium">
        <color indexed="64"/>
      </right>
      <top style="medium">
        <color indexed="64"/>
      </top>
      <bottom/>
      <diagonal/>
    </border>
    <border>
      <left style="thin">
        <color indexed="64"/>
      </left>
      <right/>
      <top style="thin">
        <color indexed="64"/>
      </top>
      <bottom style="medium">
        <color indexed="64"/>
      </bottom>
      <diagonal/>
    </border>
    <border>
      <left style="thin">
        <color indexed="64"/>
      </left>
      <right/>
      <top style="medium">
        <color indexed="64"/>
      </top>
      <bottom style="medium">
        <color indexed="64"/>
      </bottom>
      <diagonal/>
    </border>
    <border>
      <left/>
      <right/>
      <top style="medium">
        <color indexed="64"/>
      </top>
      <bottom style="medium">
        <color indexed="64"/>
      </bottom>
      <diagonal/>
    </border>
    <border>
      <left/>
      <right style="thin">
        <color indexed="64"/>
      </right>
      <top style="medium">
        <color indexed="64"/>
      </top>
      <bottom style="medium">
        <color indexed="64"/>
      </bottom>
      <diagonal/>
    </border>
    <border>
      <left style="medium">
        <color indexed="64"/>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style="thin">
        <color indexed="64"/>
      </right>
      <top/>
      <bottom style="thin">
        <color indexed="64"/>
      </bottom>
      <diagonal/>
    </border>
  </borders>
  <cellStyleXfs count="7">
    <xf numFmtId="0" fontId="0" fillId="0" borderId="0"/>
    <xf numFmtId="43" fontId="1" fillId="0" borderId="0" applyFont="0" applyFill="0" applyBorder="0" applyAlignment="0" applyProtection="0"/>
    <xf numFmtId="9" fontId="1" fillId="0" borderId="0" applyFont="0" applyFill="0" applyBorder="0" applyAlignment="0" applyProtection="0"/>
    <xf numFmtId="0" fontId="4" fillId="8" borderId="0" applyNumberFormat="0" applyBorder="0" applyAlignment="0" applyProtection="0"/>
    <xf numFmtId="0" fontId="9" fillId="9" borderId="17" applyNumberFormat="0" applyAlignment="0" applyProtection="0"/>
    <xf numFmtId="0" fontId="16" fillId="0" borderId="0" applyNumberFormat="0" applyFill="0" applyBorder="0" applyAlignment="0" applyProtection="0"/>
    <xf numFmtId="0" fontId="17" fillId="0" borderId="29" applyNumberFormat="0" applyFill="0" applyAlignment="0" applyProtection="0"/>
  </cellStyleXfs>
  <cellXfs count="699">
    <xf numFmtId="0" fontId="0" fillId="0" borderId="0" xfId="0"/>
    <xf numFmtId="0" fontId="7" fillId="0" borderId="0" xfId="0" applyFont="1" applyBorder="1" applyAlignment="1">
      <alignment horizontal="center"/>
    </xf>
    <xf numFmtId="0" fontId="6" fillId="0" borderId="0" xfId="0" applyFont="1" applyBorder="1" applyAlignment="1">
      <alignment horizontal="center" vertical="center"/>
    </xf>
    <xf numFmtId="0" fontId="8" fillId="0" borderId="0" xfId="0" applyFont="1" applyBorder="1" applyAlignment="1">
      <alignment horizontal="center" vertical="center"/>
    </xf>
    <xf numFmtId="0" fontId="7" fillId="0" borderId="0" xfId="0" applyFont="1" applyBorder="1" applyAlignment="1">
      <alignment horizontal="center" vertical="center" wrapText="1"/>
    </xf>
    <xf numFmtId="0" fontId="0" fillId="0" borderId="0" xfId="0" applyFont="1"/>
    <xf numFmtId="0" fontId="0" fillId="0" borderId="0" xfId="0" applyFont="1" applyFill="1"/>
    <xf numFmtId="43" fontId="0" fillId="0" borderId="0" xfId="0" applyNumberFormat="1"/>
    <xf numFmtId="0" fontId="10" fillId="12" borderId="1" xfId="0" applyFont="1" applyFill="1" applyBorder="1" applyAlignment="1">
      <alignment horizontal="center" vertical="center"/>
    </xf>
    <xf numFmtId="0" fontId="11" fillId="0" borderId="0" xfId="0" applyFont="1"/>
    <xf numFmtId="0" fontId="12" fillId="0" borderId="0" xfId="0" applyFont="1"/>
    <xf numFmtId="43" fontId="2" fillId="0" borderId="0" xfId="1" applyFont="1" applyFill="1" applyBorder="1" applyAlignment="1">
      <alignment horizontal="right"/>
    </xf>
    <xf numFmtId="0" fontId="0" fillId="0" borderId="0" xfId="0" applyAlignment="1">
      <alignment horizontal="center" vertical="center" wrapText="1"/>
    </xf>
    <xf numFmtId="0" fontId="0" fillId="0" borderId="22" xfId="0" applyBorder="1"/>
    <xf numFmtId="0" fontId="0" fillId="0" borderId="0" xfId="0" applyBorder="1"/>
    <xf numFmtId="0" fontId="0" fillId="0" borderId="23" xfId="0" applyBorder="1"/>
    <xf numFmtId="0" fontId="10" fillId="12" borderId="24" xfId="0" applyFont="1" applyFill="1" applyBorder="1" applyAlignment="1">
      <alignment horizontal="center" vertical="center"/>
    </xf>
    <xf numFmtId="0" fontId="0" fillId="0" borderId="25" xfId="0" applyBorder="1"/>
    <xf numFmtId="43" fontId="0" fillId="0" borderId="25" xfId="0" applyNumberFormat="1" applyBorder="1"/>
    <xf numFmtId="10" fontId="0" fillId="0" borderId="25" xfId="0" applyNumberFormat="1" applyBorder="1"/>
    <xf numFmtId="43" fontId="3" fillId="12" borderId="18" xfId="1" applyFont="1" applyFill="1" applyBorder="1" applyAlignment="1"/>
    <xf numFmtId="0" fontId="0" fillId="0" borderId="0" xfId="0" applyFill="1"/>
    <xf numFmtId="43" fontId="0" fillId="0" borderId="0" xfId="1" applyFont="1"/>
    <xf numFmtId="43" fontId="7" fillId="0" borderId="0" xfId="0" applyNumberFormat="1" applyFont="1" applyBorder="1" applyAlignment="1">
      <alignment horizontal="center"/>
    </xf>
    <xf numFmtId="43" fontId="0" fillId="0" borderId="0" xfId="1" applyFont="1" applyFill="1"/>
    <xf numFmtId="43" fontId="18" fillId="0" borderId="0" xfId="1" applyFont="1"/>
    <xf numFmtId="0" fontId="0" fillId="0" borderId="0" xfId="0" applyAlignment="1"/>
    <xf numFmtId="0" fontId="18" fillId="0" borderId="0" xfId="0" applyFont="1"/>
    <xf numFmtId="0" fontId="6" fillId="0" borderId="0" xfId="0" applyFont="1" applyBorder="1" applyAlignment="1">
      <alignment horizontal="center"/>
    </xf>
    <xf numFmtId="0" fontId="18" fillId="0" borderId="22" xfId="0" applyFont="1" applyBorder="1"/>
    <xf numFmtId="0" fontId="18" fillId="0" borderId="0" xfId="0" applyFont="1" applyBorder="1"/>
    <xf numFmtId="0" fontId="18" fillId="0" borderId="23" xfId="0" applyFont="1" applyBorder="1"/>
    <xf numFmtId="0" fontId="18" fillId="0" borderId="25" xfId="0" applyFont="1" applyBorder="1"/>
    <xf numFmtId="0" fontId="12" fillId="7" borderId="0" xfId="0" applyFont="1" applyFill="1" applyAlignment="1"/>
    <xf numFmtId="0" fontId="20" fillId="0" borderId="22" xfId="0" applyFont="1" applyBorder="1"/>
    <xf numFmtId="0" fontId="20" fillId="0" borderId="0" xfId="0" applyFont="1" applyBorder="1"/>
    <xf numFmtId="0" fontId="20" fillId="0" borderId="23" xfId="0" applyFont="1" applyBorder="1"/>
    <xf numFmtId="43" fontId="20" fillId="0" borderId="25" xfId="0" applyNumberFormat="1" applyFont="1" applyBorder="1"/>
    <xf numFmtId="10" fontId="20" fillId="0" borderId="25" xfId="0" applyNumberFormat="1" applyFont="1" applyBorder="1"/>
    <xf numFmtId="43" fontId="22" fillId="2" borderId="25" xfId="0" applyNumberFormat="1" applyFont="1" applyFill="1" applyBorder="1"/>
    <xf numFmtId="0" fontId="6" fillId="0" borderId="39" xfId="0" applyFont="1" applyBorder="1" applyAlignment="1">
      <alignment horizontal="left" vertical="center"/>
    </xf>
    <xf numFmtId="0" fontId="6" fillId="0" borderId="40" xfId="0" applyFont="1" applyBorder="1" applyAlignment="1">
      <alignment horizontal="center" vertical="center"/>
    </xf>
    <xf numFmtId="0" fontId="8" fillId="0" borderId="40" xfId="0" applyFont="1" applyBorder="1" applyAlignment="1">
      <alignment horizontal="center" vertical="center"/>
    </xf>
    <xf numFmtId="0" fontId="7" fillId="0" borderId="40" xfId="0" applyFont="1" applyBorder="1" applyAlignment="1">
      <alignment horizontal="center" vertical="center" wrapText="1"/>
    </xf>
    <xf numFmtId="0" fontId="6" fillId="0" borderId="40" xfId="0" applyFont="1" applyBorder="1" applyAlignment="1">
      <alignment horizontal="center"/>
    </xf>
    <xf numFmtId="43" fontId="6" fillId="0" borderId="0" xfId="1" applyFont="1" applyBorder="1" applyAlignment="1">
      <alignment horizontal="center"/>
    </xf>
    <xf numFmtId="43" fontId="6" fillId="0" borderId="40" xfId="1" applyFont="1" applyBorder="1" applyAlignment="1">
      <alignment horizontal="center"/>
    </xf>
    <xf numFmtId="43" fontId="7" fillId="0" borderId="0" xfId="1" applyFont="1" applyBorder="1" applyAlignment="1">
      <alignment horizontal="center"/>
    </xf>
    <xf numFmtId="43" fontId="0" fillId="0" borderId="40" xfId="1" applyFont="1" applyFill="1" applyBorder="1" applyAlignment="1">
      <alignment vertical="center"/>
    </xf>
    <xf numFmtId="43" fontId="0" fillId="0" borderId="41" xfId="1" applyFont="1" applyFill="1" applyBorder="1" applyAlignment="1">
      <alignment vertical="center"/>
    </xf>
    <xf numFmtId="0" fontId="0" fillId="0" borderId="0" xfId="0" applyFont="1" applyBorder="1"/>
    <xf numFmtId="0" fontId="14" fillId="7" borderId="0" xfId="0" applyFont="1" applyFill="1" applyBorder="1" applyAlignment="1">
      <alignment horizontal="center" vertical="center" wrapText="1"/>
    </xf>
    <xf numFmtId="43" fontId="0" fillId="0" borderId="0" xfId="1" applyFont="1" applyFill="1" applyBorder="1"/>
    <xf numFmtId="0" fontId="14" fillId="7" borderId="1" xfId="0" applyFont="1" applyFill="1" applyBorder="1" applyAlignment="1">
      <alignment horizontal="center" vertical="center" wrapText="1"/>
    </xf>
    <xf numFmtId="0" fontId="0" fillId="7" borderId="0" xfId="0" applyFont="1" applyFill="1"/>
    <xf numFmtId="0" fontId="23" fillId="0" borderId="0" xfId="0" applyFont="1" applyBorder="1" applyAlignment="1">
      <alignment horizontal="center" wrapText="1"/>
    </xf>
    <xf numFmtId="0" fontId="7" fillId="0" borderId="0" xfId="0" applyFont="1" applyFill="1" applyBorder="1" applyAlignment="1">
      <alignment horizontal="center"/>
    </xf>
    <xf numFmtId="0" fontId="24" fillId="0" borderId="0" xfId="0" applyFont="1" applyFill="1" applyBorder="1" applyAlignment="1">
      <alignment horizontal="center"/>
    </xf>
    <xf numFmtId="164" fontId="7" fillId="0" borderId="0" xfId="0" applyNumberFormat="1" applyFont="1" applyFill="1" applyBorder="1" applyAlignment="1">
      <alignment horizontal="center"/>
    </xf>
    <xf numFmtId="0" fontId="19" fillId="0" borderId="0" xfId="0" applyFont="1" applyFill="1" applyBorder="1" applyAlignment="1">
      <alignment horizontal="center"/>
    </xf>
    <xf numFmtId="0" fontId="0" fillId="0" borderId="0" xfId="0" applyFill="1" applyAlignment="1">
      <alignment horizontal="left" vertical="center" wrapText="1"/>
    </xf>
    <xf numFmtId="0" fontId="22" fillId="0" borderId="0" xfId="0" applyFont="1" applyFill="1" applyAlignment="1">
      <alignment horizontal="left" vertical="center" wrapText="1"/>
    </xf>
    <xf numFmtId="0" fontId="23" fillId="0" borderId="0" xfId="0" applyFont="1" applyFill="1" applyBorder="1" applyAlignment="1">
      <alignment horizontal="center"/>
    </xf>
    <xf numFmtId="0" fontId="22" fillId="0" borderId="0" xfId="0" applyFont="1" applyFill="1" applyAlignment="1">
      <alignment horizontal="left" vertical="center"/>
    </xf>
    <xf numFmtId="43" fontId="23" fillId="0" borderId="0" xfId="1" applyFont="1" applyFill="1" applyBorder="1" applyAlignment="1">
      <alignment vertical="center" wrapText="1"/>
    </xf>
    <xf numFmtId="164" fontId="23" fillId="0" borderId="0" xfId="0" applyNumberFormat="1" applyFont="1" applyFill="1" applyBorder="1" applyAlignment="1">
      <alignment horizontal="center"/>
    </xf>
    <xf numFmtId="0" fontId="0" fillId="0" borderId="0" xfId="0" applyFill="1" applyBorder="1" applyAlignment="1">
      <alignment horizontal="left" vertical="center" wrapText="1"/>
    </xf>
    <xf numFmtId="0" fontId="25" fillId="0" borderId="0" xfId="0" applyFont="1" applyBorder="1" applyAlignment="1">
      <alignment horizontal="center" vertical="center"/>
    </xf>
    <xf numFmtId="0" fontId="26" fillId="0" borderId="0" xfId="0" applyFont="1" applyBorder="1" applyAlignment="1">
      <alignment horizontal="center" vertical="center"/>
    </xf>
    <xf numFmtId="0" fontId="27" fillId="0" borderId="0" xfId="0" applyFont="1" applyBorder="1" applyAlignment="1">
      <alignment horizontal="center" vertical="center" wrapText="1"/>
    </xf>
    <xf numFmtId="0" fontId="25" fillId="0" borderId="0" xfId="0" applyFont="1" applyBorder="1" applyAlignment="1">
      <alignment horizontal="center"/>
    </xf>
    <xf numFmtId="43" fontId="25" fillId="0" borderId="0" xfId="1" applyFont="1" applyBorder="1" applyAlignment="1">
      <alignment horizontal="center"/>
    </xf>
    <xf numFmtId="43" fontId="27" fillId="0" borderId="0" xfId="1" applyFont="1" applyBorder="1" applyAlignment="1">
      <alignment horizontal="center"/>
    </xf>
    <xf numFmtId="0" fontId="30" fillId="0" borderId="0" xfId="0" applyFont="1" applyBorder="1" applyAlignment="1">
      <alignment horizontal="center" vertical="center"/>
    </xf>
    <xf numFmtId="0" fontId="31" fillId="0" borderId="0" xfId="0" applyFont="1" applyBorder="1" applyAlignment="1">
      <alignment horizontal="center" vertical="center"/>
    </xf>
    <xf numFmtId="0" fontId="32" fillId="0" borderId="0" xfId="0" applyFont="1" applyBorder="1" applyAlignment="1">
      <alignment horizontal="center" vertical="center" wrapText="1"/>
    </xf>
    <xf numFmtId="0" fontId="30" fillId="0" borderId="0" xfId="0" applyFont="1" applyBorder="1" applyAlignment="1">
      <alignment horizontal="center"/>
    </xf>
    <xf numFmtId="43" fontId="30" fillId="0" borderId="0" xfId="1" applyFont="1" applyBorder="1" applyAlignment="1">
      <alignment horizontal="center"/>
    </xf>
    <xf numFmtId="43" fontId="32" fillId="0" borderId="0" xfId="1" applyFont="1" applyBorder="1" applyAlignment="1">
      <alignment horizontal="center"/>
    </xf>
    <xf numFmtId="0" fontId="33" fillId="0" borderId="0" xfId="3" applyFont="1" applyFill="1" applyBorder="1" applyAlignment="1">
      <alignment horizontal="center" vertical="center" wrapText="1"/>
    </xf>
    <xf numFmtId="0" fontId="35" fillId="0" borderId="47" xfId="3" applyFont="1" applyFill="1" applyBorder="1" applyAlignment="1">
      <alignment horizontal="center" vertical="center" wrapText="1"/>
    </xf>
    <xf numFmtId="0" fontId="35" fillId="0" borderId="48" xfId="3" applyFont="1" applyFill="1" applyBorder="1" applyAlignment="1">
      <alignment horizontal="center" vertical="center" wrapText="1"/>
    </xf>
    <xf numFmtId="0" fontId="35" fillId="0" borderId="48" xfId="1" applyNumberFormat="1" applyFont="1" applyFill="1" applyBorder="1" applyAlignment="1">
      <alignment horizontal="center" vertical="center" wrapText="1"/>
    </xf>
    <xf numFmtId="0" fontId="35" fillId="0" borderId="49" xfId="1" applyNumberFormat="1" applyFont="1" applyFill="1" applyBorder="1" applyAlignment="1">
      <alignment horizontal="center" vertical="center" wrapText="1"/>
    </xf>
    <xf numFmtId="0" fontId="35" fillId="0" borderId="6" xfId="0" applyFont="1" applyFill="1" applyBorder="1" applyAlignment="1">
      <alignment horizontal="center" vertical="center" wrapText="1"/>
    </xf>
    <xf numFmtId="0" fontId="35" fillId="0" borderId="6" xfId="0" applyFont="1" applyFill="1" applyBorder="1" applyAlignment="1">
      <alignment horizontal="left" vertical="center" wrapText="1"/>
    </xf>
    <xf numFmtId="43" fontId="35" fillId="0" borderId="6" xfId="1" applyFont="1" applyFill="1" applyBorder="1" applyAlignment="1">
      <alignment horizontal="center" vertical="center" wrapText="1"/>
    </xf>
    <xf numFmtId="43" fontId="35" fillId="0" borderId="6" xfId="1" applyFont="1" applyFill="1" applyBorder="1" applyAlignment="1">
      <alignment vertical="center"/>
    </xf>
    <xf numFmtId="43" fontId="35" fillId="0" borderId="6" xfId="1" applyFont="1" applyFill="1" applyBorder="1" applyAlignment="1">
      <alignment horizontal="left" vertical="center" wrapText="1"/>
    </xf>
    <xf numFmtId="43" fontId="35" fillId="0" borderId="44" xfId="1" applyFont="1" applyFill="1" applyBorder="1" applyAlignment="1">
      <alignment horizontal="left" vertical="center" wrapText="1"/>
    </xf>
    <xf numFmtId="0" fontId="35" fillId="0" borderId="5" xfId="0" applyFont="1" applyFill="1" applyBorder="1" applyAlignment="1">
      <alignment horizontal="center" vertical="center" wrapText="1"/>
    </xf>
    <xf numFmtId="0" fontId="35" fillId="0" borderId="5" xfId="0" applyFont="1" applyFill="1" applyBorder="1" applyAlignment="1">
      <alignment horizontal="left" vertical="top" wrapText="1"/>
    </xf>
    <xf numFmtId="43" fontId="35" fillId="0" borderId="5" xfId="1" applyFont="1" applyFill="1" applyBorder="1" applyAlignment="1">
      <alignment horizontal="center" vertical="center" wrapText="1"/>
    </xf>
    <xf numFmtId="43" fontId="35" fillId="0" borderId="5" xfId="1" applyFont="1" applyFill="1" applyBorder="1" applyAlignment="1">
      <alignment vertical="center"/>
    </xf>
    <xf numFmtId="43" fontId="35" fillId="0" borderId="5" xfId="1" applyFont="1" applyFill="1" applyBorder="1" applyAlignment="1">
      <alignment horizontal="left" vertical="center" wrapText="1"/>
    </xf>
    <xf numFmtId="43" fontId="35" fillId="0" borderId="45" xfId="1" applyFont="1" applyFill="1" applyBorder="1" applyAlignment="1">
      <alignment horizontal="left" vertical="center" wrapText="1"/>
    </xf>
    <xf numFmtId="0" fontId="35" fillId="0" borderId="34" xfId="0" applyFont="1" applyFill="1" applyBorder="1" applyAlignment="1">
      <alignment horizontal="center" vertical="center" wrapText="1"/>
    </xf>
    <xf numFmtId="0" fontId="35" fillId="0" borderId="47" xfId="0" applyFont="1" applyFill="1" applyBorder="1" applyAlignment="1">
      <alignment horizontal="left" vertical="center" wrapText="1"/>
    </xf>
    <xf numFmtId="43" fontId="35" fillId="0" borderId="48" xfId="1" applyFont="1" applyFill="1" applyBorder="1" applyAlignment="1">
      <alignment horizontal="center" vertical="center" wrapText="1"/>
    </xf>
    <xf numFmtId="43" fontId="35" fillId="0" borderId="49" xfId="1" applyFont="1" applyFill="1" applyBorder="1" applyAlignment="1">
      <alignment horizontal="center" vertical="center" wrapText="1"/>
    </xf>
    <xf numFmtId="0" fontId="35" fillId="0" borderId="30" xfId="0" applyFont="1" applyFill="1" applyBorder="1" applyAlignment="1">
      <alignment horizontal="center" vertical="center" wrapText="1"/>
    </xf>
    <xf numFmtId="0" fontId="35" fillId="0" borderId="30" xfId="0" applyFont="1" applyFill="1" applyBorder="1" applyAlignment="1">
      <alignment horizontal="left" vertical="top" wrapText="1"/>
    </xf>
    <xf numFmtId="43" fontId="35" fillId="0" borderId="30" xfId="1" applyFont="1" applyFill="1" applyBorder="1" applyAlignment="1">
      <alignment horizontal="center" vertical="center" wrapText="1"/>
    </xf>
    <xf numFmtId="43" fontId="35" fillId="0" borderId="31" xfId="1" applyFont="1" applyFill="1" applyBorder="1" applyAlignment="1">
      <alignment horizontal="center" vertical="center" wrapText="1"/>
    </xf>
    <xf numFmtId="0" fontId="35" fillId="0" borderId="1" xfId="0" applyFont="1" applyFill="1" applyBorder="1" applyAlignment="1">
      <alignment horizontal="left" vertical="top" wrapText="1"/>
    </xf>
    <xf numFmtId="43" fontId="35" fillId="0" borderId="1" xfId="1" applyFont="1" applyFill="1" applyBorder="1" applyAlignment="1">
      <alignment horizontal="center" vertical="center" wrapText="1"/>
    </xf>
    <xf numFmtId="43" fontId="35" fillId="0" borderId="46" xfId="1" applyFont="1" applyFill="1" applyBorder="1" applyAlignment="1">
      <alignment horizontal="center" vertical="center" wrapText="1"/>
    </xf>
    <xf numFmtId="0" fontId="35" fillId="0" borderId="6" xfId="0" applyFont="1" applyFill="1" applyBorder="1" applyAlignment="1">
      <alignment horizontal="left" vertical="top" wrapText="1"/>
    </xf>
    <xf numFmtId="43" fontId="35" fillId="0" borderId="44" xfId="1" applyFont="1" applyFill="1" applyBorder="1" applyAlignment="1">
      <alignment horizontal="center" vertical="center" wrapText="1"/>
    </xf>
    <xf numFmtId="0" fontId="35" fillId="0" borderId="1" xfId="0" applyFont="1" applyFill="1" applyBorder="1" applyAlignment="1">
      <alignment horizontal="center" vertical="center" wrapText="1"/>
    </xf>
    <xf numFmtId="43" fontId="35" fillId="0" borderId="45" xfId="1" applyFont="1" applyFill="1" applyBorder="1" applyAlignment="1">
      <alignment horizontal="center" vertical="center" wrapText="1"/>
    </xf>
    <xf numFmtId="0" fontId="35" fillId="0" borderId="35" xfId="0" applyFont="1" applyFill="1" applyBorder="1" applyAlignment="1">
      <alignment horizontal="center" vertical="center" wrapText="1"/>
    </xf>
    <xf numFmtId="43" fontId="36" fillId="0" borderId="6" xfId="1" applyFont="1" applyFill="1" applyBorder="1" applyAlignment="1">
      <alignment vertical="center"/>
    </xf>
    <xf numFmtId="43" fontId="36" fillId="0" borderId="44" xfId="1" applyFont="1" applyFill="1" applyBorder="1" applyAlignment="1">
      <alignment vertical="center"/>
    </xf>
    <xf numFmtId="43" fontId="36" fillId="0" borderId="1" xfId="1" applyFont="1" applyFill="1" applyBorder="1" applyAlignment="1">
      <alignment vertical="center"/>
    </xf>
    <xf numFmtId="43" fontId="36" fillId="0" borderId="46" xfId="1" applyFont="1" applyFill="1" applyBorder="1" applyAlignment="1">
      <alignment vertical="center"/>
    </xf>
    <xf numFmtId="43" fontId="36" fillId="0" borderId="5" xfId="1" applyFont="1" applyFill="1" applyBorder="1" applyAlignment="1">
      <alignment vertical="center"/>
    </xf>
    <xf numFmtId="43" fontId="36" fillId="0" borderId="45" xfId="1" applyFont="1" applyFill="1" applyBorder="1" applyAlignment="1">
      <alignment vertical="center"/>
    </xf>
    <xf numFmtId="43" fontId="36" fillId="0" borderId="30" xfId="1" applyFont="1" applyFill="1" applyBorder="1" applyAlignment="1">
      <alignment vertical="center"/>
    </xf>
    <xf numFmtId="43" fontId="36" fillId="0" borderId="31" xfId="1" applyFont="1" applyFill="1" applyBorder="1" applyAlignment="1">
      <alignment vertical="center"/>
    </xf>
    <xf numFmtId="0" fontId="35" fillId="0" borderId="48" xfId="0" applyFont="1" applyFill="1" applyBorder="1" applyAlignment="1">
      <alignment horizontal="center" vertical="center" wrapText="1"/>
    </xf>
    <xf numFmtId="43" fontId="35" fillId="0" borderId="48" xfId="1" applyFont="1" applyFill="1" applyBorder="1" applyAlignment="1">
      <alignment vertical="center"/>
    </xf>
    <xf numFmtId="43" fontId="35" fillId="0" borderId="49" xfId="1" applyFont="1" applyFill="1" applyBorder="1" applyAlignment="1">
      <alignment vertical="center"/>
    </xf>
    <xf numFmtId="0" fontId="35" fillId="0" borderId="34" xfId="0" applyFont="1" applyFill="1" applyBorder="1" applyAlignment="1">
      <alignment horizontal="left" vertical="center" wrapText="1"/>
    </xf>
    <xf numFmtId="43" fontId="35" fillId="0" borderId="34" xfId="1" applyFont="1" applyFill="1" applyBorder="1" applyAlignment="1">
      <alignment horizontal="center" vertical="center" wrapText="1"/>
    </xf>
    <xf numFmtId="43" fontId="35" fillId="0" borderId="34" xfId="1" applyFont="1" applyFill="1" applyBorder="1" applyAlignment="1">
      <alignment vertical="center"/>
    </xf>
    <xf numFmtId="43" fontId="35" fillId="0" borderId="68" xfId="1" applyFont="1" applyFill="1" applyBorder="1" applyAlignment="1">
      <alignment vertical="center"/>
    </xf>
    <xf numFmtId="0" fontId="35" fillId="0" borderId="7" xfId="0" applyFont="1" applyFill="1" applyBorder="1" applyAlignment="1">
      <alignment horizontal="left" vertical="center" wrapText="1"/>
    </xf>
    <xf numFmtId="43" fontId="35" fillId="0" borderId="7" xfId="1" applyFont="1" applyFill="1" applyBorder="1" applyAlignment="1">
      <alignment horizontal="center" vertical="center" wrapText="1"/>
    </xf>
    <xf numFmtId="43" fontId="35" fillId="0" borderId="7" xfId="1" applyFont="1" applyFill="1" applyBorder="1" applyAlignment="1">
      <alignment vertical="center"/>
    </xf>
    <xf numFmtId="43" fontId="35" fillId="0" borderId="32" xfId="1" applyFont="1" applyFill="1" applyBorder="1" applyAlignment="1">
      <alignment vertical="center"/>
    </xf>
    <xf numFmtId="0" fontId="35" fillId="0" borderId="35" xfId="0" applyFont="1" applyFill="1" applyBorder="1" applyAlignment="1">
      <alignment horizontal="left" vertical="center" wrapText="1"/>
    </xf>
    <xf numFmtId="0" fontId="35" fillId="0" borderId="48" xfId="0" applyFont="1" applyFill="1" applyBorder="1" applyAlignment="1">
      <alignment horizontal="left" vertical="center" wrapText="1"/>
    </xf>
    <xf numFmtId="43" fontId="35" fillId="0" borderId="44" xfId="1" applyFont="1" applyFill="1" applyBorder="1" applyAlignment="1">
      <alignment vertical="center"/>
    </xf>
    <xf numFmtId="0" fontId="35" fillId="0" borderId="5" xfId="0" applyFont="1" applyFill="1" applyBorder="1" applyAlignment="1">
      <alignment horizontal="left" vertical="center" wrapText="1"/>
    </xf>
    <xf numFmtId="43" fontId="35" fillId="0" borderId="45" xfId="1" applyFont="1" applyFill="1" applyBorder="1" applyAlignment="1">
      <alignment vertical="center"/>
    </xf>
    <xf numFmtId="0" fontId="35" fillId="0" borderId="30" xfId="0" applyFont="1" applyFill="1" applyBorder="1" applyAlignment="1">
      <alignment horizontal="left" vertical="center" wrapText="1"/>
    </xf>
    <xf numFmtId="0" fontId="35" fillId="0" borderId="1" xfId="0" applyFont="1" applyFill="1" applyBorder="1" applyAlignment="1">
      <alignment horizontal="left" vertical="center" wrapText="1"/>
    </xf>
    <xf numFmtId="43" fontId="35" fillId="0" borderId="1" xfId="1" applyFont="1" applyFill="1" applyBorder="1" applyAlignment="1">
      <alignment vertical="center"/>
    </xf>
    <xf numFmtId="43" fontId="35" fillId="0" borderId="46" xfId="1" applyFont="1" applyFill="1" applyBorder="1" applyAlignment="1">
      <alignment vertical="center"/>
    </xf>
    <xf numFmtId="43" fontId="35" fillId="0" borderId="70" xfId="1" applyFont="1" applyFill="1" applyBorder="1" applyAlignment="1">
      <alignment vertical="center"/>
    </xf>
    <xf numFmtId="43" fontId="35" fillId="0" borderId="47" xfId="1" applyFont="1" applyFill="1" applyBorder="1" applyAlignment="1">
      <alignment vertical="center"/>
    </xf>
    <xf numFmtId="43" fontId="36" fillId="0" borderId="30" xfId="1" applyFont="1" applyFill="1" applyBorder="1" applyAlignment="1">
      <alignment horizontal="left" vertical="center" wrapText="1"/>
    </xf>
    <xf numFmtId="43" fontId="36" fillId="0" borderId="31" xfId="1" applyFont="1" applyFill="1" applyBorder="1" applyAlignment="1">
      <alignment horizontal="left" vertical="center" wrapText="1"/>
    </xf>
    <xf numFmtId="0" fontId="35" fillId="0" borderId="9" xfId="0" applyFont="1" applyFill="1" applyBorder="1" applyAlignment="1">
      <alignment horizontal="center" vertical="center" wrapText="1"/>
    </xf>
    <xf numFmtId="0" fontId="35" fillId="0" borderId="9" xfId="0" applyFont="1" applyFill="1" applyBorder="1" applyAlignment="1">
      <alignment horizontal="left" vertical="center" wrapText="1"/>
    </xf>
    <xf numFmtId="43" fontId="35" fillId="0" borderId="1" xfId="1" applyFont="1" applyFill="1" applyBorder="1" applyAlignment="1">
      <alignment horizontal="left" vertical="center" wrapText="1"/>
    </xf>
    <xf numFmtId="43" fontId="35" fillId="0" borderId="46" xfId="1" applyFont="1" applyFill="1" applyBorder="1" applyAlignment="1">
      <alignment horizontal="left" vertical="center" wrapText="1"/>
    </xf>
    <xf numFmtId="43" fontId="35" fillId="0" borderId="30" xfId="1" applyFont="1" applyFill="1" applyBorder="1" applyAlignment="1">
      <alignment vertical="center"/>
    </xf>
    <xf numFmtId="43" fontId="35" fillId="0" borderId="31" xfId="1" applyFont="1" applyFill="1" applyBorder="1" applyAlignment="1">
      <alignment vertical="center"/>
    </xf>
    <xf numFmtId="0" fontId="35" fillId="0" borderId="70" xfId="0" applyFont="1" applyFill="1" applyBorder="1" applyAlignment="1">
      <alignment horizontal="center" vertical="center" wrapText="1"/>
    </xf>
    <xf numFmtId="0" fontId="35" fillId="0" borderId="33" xfId="0" applyFont="1" applyFill="1" applyBorder="1" applyAlignment="1">
      <alignment horizontal="left" vertical="center" wrapText="1"/>
    </xf>
    <xf numFmtId="0" fontId="35" fillId="0" borderId="71" xfId="0" applyFont="1" applyFill="1" applyBorder="1" applyAlignment="1">
      <alignment horizontal="center" vertical="center" wrapText="1"/>
    </xf>
    <xf numFmtId="0" fontId="29" fillId="0" borderId="0" xfId="0" applyFont="1" applyFill="1" applyBorder="1" applyAlignment="1">
      <alignment horizontal="center" vertical="center" wrapText="1"/>
    </xf>
    <xf numFmtId="0" fontId="38" fillId="0" borderId="0" xfId="0" applyFont="1" applyAlignment="1">
      <alignment horizontal="center" vertical="center" wrapText="1"/>
    </xf>
    <xf numFmtId="0" fontId="38" fillId="0" borderId="0" xfId="0" applyFont="1"/>
    <xf numFmtId="0" fontId="38" fillId="0" borderId="0" xfId="0" applyFont="1" applyBorder="1" applyAlignment="1">
      <alignment horizontal="center" vertical="center" wrapText="1"/>
    </xf>
    <xf numFmtId="43" fontId="38" fillId="0" borderId="0" xfId="1" applyFont="1"/>
    <xf numFmtId="43" fontId="38" fillId="0" borderId="0" xfId="0" applyNumberFormat="1" applyFont="1"/>
    <xf numFmtId="0" fontId="39" fillId="0" borderId="63" xfId="0" applyFont="1" applyBorder="1" applyAlignment="1">
      <alignment horizontal="center"/>
    </xf>
    <xf numFmtId="0" fontId="39" fillId="0" borderId="7" xfId="0" applyFont="1" applyBorder="1" applyAlignment="1">
      <alignment horizontal="center"/>
    </xf>
    <xf numFmtId="0" fontId="39" fillId="0" borderId="32" xfId="0" applyFont="1" applyBorder="1" applyAlignment="1">
      <alignment horizontal="center"/>
    </xf>
    <xf numFmtId="0" fontId="37" fillId="15" borderId="1" xfId="0" applyFont="1" applyFill="1" applyBorder="1" applyAlignment="1">
      <alignment horizontal="center" vertical="center" wrapText="1"/>
    </xf>
    <xf numFmtId="43" fontId="40" fillId="15" borderId="2" xfId="1" applyFont="1" applyFill="1" applyBorder="1" applyAlignment="1">
      <alignment vertical="center" wrapText="1"/>
    </xf>
    <xf numFmtId="43" fontId="40" fillId="15" borderId="75" xfId="1" applyFont="1" applyFill="1" applyBorder="1" applyAlignment="1">
      <alignment vertical="center" wrapText="1"/>
    </xf>
    <xf numFmtId="43" fontId="40" fillId="15" borderId="6" xfId="1" applyFont="1" applyFill="1" applyBorder="1" applyAlignment="1">
      <alignment vertical="center" wrapText="1"/>
    </xf>
    <xf numFmtId="43" fontId="40" fillId="15" borderId="44" xfId="1" applyFont="1" applyFill="1" applyBorder="1" applyAlignment="1">
      <alignment vertical="center" wrapText="1"/>
    </xf>
    <xf numFmtId="43" fontId="40" fillId="15" borderId="62" xfId="1" applyFont="1" applyFill="1" applyBorder="1" applyAlignment="1">
      <alignment vertical="center" wrapText="1"/>
    </xf>
    <xf numFmtId="43" fontId="40" fillId="15" borderId="1" xfId="1" applyFont="1" applyFill="1" applyBorder="1" applyAlignment="1">
      <alignment vertical="center" wrapText="1"/>
    </xf>
    <xf numFmtId="43" fontId="40" fillId="15" borderId="46" xfId="1" applyFont="1" applyFill="1" applyBorder="1" applyAlignment="1">
      <alignment vertical="center" wrapText="1"/>
    </xf>
    <xf numFmtId="43" fontId="40" fillId="15" borderId="2" xfId="1" applyFont="1" applyFill="1" applyBorder="1" applyAlignment="1">
      <alignment vertical="center"/>
    </xf>
    <xf numFmtId="43" fontId="40" fillId="15" borderId="62" xfId="1" applyFont="1" applyFill="1" applyBorder="1" applyAlignment="1">
      <alignment vertical="center"/>
    </xf>
    <xf numFmtId="43" fontId="40" fillId="15" borderId="1" xfId="1" applyFont="1" applyFill="1" applyBorder="1" applyAlignment="1">
      <alignment vertical="center"/>
    </xf>
    <xf numFmtId="43" fontId="40" fillId="15" borderId="46" xfId="1" applyFont="1" applyFill="1" applyBorder="1" applyAlignment="1">
      <alignment vertical="center"/>
    </xf>
    <xf numFmtId="43" fontId="40" fillId="15" borderId="63" xfId="1" applyFont="1" applyFill="1" applyBorder="1" applyAlignment="1">
      <alignment vertical="center"/>
    </xf>
    <xf numFmtId="43" fontId="40" fillId="15" borderId="7" xfId="1" applyFont="1" applyFill="1" applyBorder="1" applyAlignment="1">
      <alignment vertical="center"/>
    </xf>
    <xf numFmtId="43" fontId="40" fillId="15" borderId="32" xfId="1" applyFont="1" applyFill="1" applyBorder="1" applyAlignment="1">
      <alignment vertical="center"/>
    </xf>
    <xf numFmtId="0" fontId="39" fillId="0" borderId="47" xfId="0" applyFont="1" applyBorder="1" applyAlignment="1">
      <alignment horizontal="center"/>
    </xf>
    <xf numFmtId="0" fontId="39" fillId="0" borderId="48" xfId="0" applyFont="1" applyBorder="1" applyAlignment="1">
      <alignment horizontal="center"/>
    </xf>
    <xf numFmtId="0" fontId="39" fillId="0" borderId="49" xfId="0" applyFont="1" applyBorder="1" applyAlignment="1">
      <alignment horizontal="center"/>
    </xf>
    <xf numFmtId="0" fontId="37" fillId="15" borderId="2" xfId="0" applyFont="1" applyFill="1" applyBorder="1" applyAlignment="1">
      <alignment horizontal="center" vertical="center" wrapText="1"/>
    </xf>
    <xf numFmtId="0" fontId="38" fillId="16" borderId="0" xfId="0" applyFont="1" applyFill="1" applyBorder="1"/>
    <xf numFmtId="0" fontId="30" fillId="16" borderId="0" xfId="0" applyFont="1" applyFill="1" applyBorder="1" applyAlignment="1">
      <alignment horizontal="center" vertical="center" wrapText="1"/>
    </xf>
    <xf numFmtId="0" fontId="38" fillId="0" borderId="22" xfId="0" applyFont="1" applyBorder="1"/>
    <xf numFmtId="0" fontId="38" fillId="0" borderId="0" xfId="0" applyFont="1" applyBorder="1"/>
    <xf numFmtId="0" fontId="39" fillId="12" borderId="6" xfId="0" applyFont="1" applyFill="1" applyBorder="1" applyAlignment="1">
      <alignment horizontal="center" vertical="center"/>
    </xf>
    <xf numFmtId="43" fontId="38" fillId="0" borderId="52" xfId="0" applyNumberFormat="1" applyFont="1" applyBorder="1"/>
    <xf numFmtId="43" fontId="38" fillId="0" borderId="53" xfId="0" applyNumberFormat="1" applyFont="1" applyBorder="1"/>
    <xf numFmtId="43" fontId="38" fillId="0" borderId="5" xfId="0" applyNumberFormat="1" applyFont="1" applyBorder="1"/>
    <xf numFmtId="43" fontId="38" fillId="0" borderId="54" xfId="0" applyNumberFormat="1" applyFont="1" applyBorder="1"/>
    <xf numFmtId="43" fontId="38" fillId="0" borderId="9" xfId="0" applyNumberFormat="1" applyFont="1" applyBorder="1"/>
    <xf numFmtId="10" fontId="38" fillId="0" borderId="54" xfId="2" applyNumberFormat="1" applyFont="1" applyBorder="1"/>
    <xf numFmtId="10" fontId="38" fillId="0" borderId="55" xfId="2" applyNumberFormat="1" applyFont="1" applyBorder="1"/>
    <xf numFmtId="10" fontId="38" fillId="0" borderId="9" xfId="2" applyNumberFormat="1" applyFont="1" applyBorder="1"/>
    <xf numFmtId="0" fontId="38" fillId="0" borderId="54" xfId="0" applyFont="1" applyBorder="1"/>
    <xf numFmtId="0" fontId="38" fillId="0" borderId="55" xfId="0" applyFont="1" applyBorder="1"/>
    <xf numFmtId="0" fontId="38" fillId="0" borderId="9" xfId="0" applyFont="1" applyBorder="1"/>
    <xf numFmtId="43" fontId="39" fillId="2" borderId="55" xfId="0" applyNumberFormat="1" applyFont="1" applyFill="1" applyBorder="1"/>
    <xf numFmtId="43" fontId="39" fillId="2" borderId="9" xfId="0" applyNumberFormat="1" applyFont="1" applyFill="1" applyBorder="1"/>
    <xf numFmtId="0" fontId="42" fillId="2" borderId="54" xfId="0" applyFont="1" applyFill="1" applyBorder="1"/>
    <xf numFmtId="0" fontId="42" fillId="2" borderId="55" xfId="0" applyFont="1" applyFill="1" applyBorder="1"/>
    <xf numFmtId="0" fontId="42" fillId="2" borderId="9" xfId="0" applyFont="1" applyFill="1" applyBorder="1"/>
    <xf numFmtId="0" fontId="42" fillId="0" borderId="22" xfId="0" applyFont="1" applyBorder="1"/>
    <xf numFmtId="0" fontId="42" fillId="0" borderId="0" xfId="0" applyFont="1" applyBorder="1"/>
    <xf numFmtId="43" fontId="42" fillId="0" borderId="54" xfId="0" applyNumberFormat="1" applyFont="1" applyBorder="1"/>
    <xf numFmtId="43" fontId="42" fillId="0" borderId="55" xfId="0" applyNumberFormat="1" applyFont="1" applyBorder="1"/>
    <xf numFmtId="43" fontId="42" fillId="0" borderId="9" xfId="0" applyNumberFormat="1" applyFont="1" applyBorder="1"/>
    <xf numFmtId="10" fontId="42" fillId="0" borderId="54" xfId="0" applyNumberFormat="1" applyFont="1" applyBorder="1"/>
    <xf numFmtId="10" fontId="42" fillId="0" borderId="55" xfId="0" applyNumberFormat="1" applyFont="1" applyBorder="1"/>
    <xf numFmtId="10" fontId="42" fillId="0" borderId="9" xfId="0" applyNumberFormat="1" applyFont="1" applyBorder="1"/>
    <xf numFmtId="0" fontId="42" fillId="0" borderId="54" xfId="0" applyFont="1" applyBorder="1"/>
    <xf numFmtId="0" fontId="42" fillId="0" borderId="55" xfId="0" applyFont="1" applyBorder="1"/>
    <xf numFmtId="0" fontId="42" fillId="0" borderId="9" xfId="0" applyFont="1" applyBorder="1"/>
    <xf numFmtId="43" fontId="36" fillId="2" borderId="54" xfId="0" applyNumberFormat="1" applyFont="1" applyFill="1" applyBorder="1"/>
    <xf numFmtId="43" fontId="36" fillId="2" borderId="55" xfId="0" applyNumberFormat="1" applyFont="1" applyFill="1" applyBorder="1"/>
    <xf numFmtId="43" fontId="36" fillId="2" borderId="9" xfId="0" applyNumberFormat="1" applyFont="1" applyFill="1" applyBorder="1"/>
    <xf numFmtId="0" fontId="38" fillId="2" borderId="54" xfId="0" applyFont="1" applyFill="1" applyBorder="1"/>
    <xf numFmtId="0" fontId="38" fillId="2" borderId="55" xfId="0" applyFont="1" applyFill="1" applyBorder="1"/>
    <xf numFmtId="0" fontId="38" fillId="2" borderId="9" xfId="0" applyFont="1" applyFill="1" applyBorder="1"/>
    <xf numFmtId="43" fontId="38" fillId="0" borderId="55" xfId="0" applyNumberFormat="1" applyFont="1" applyBorder="1"/>
    <xf numFmtId="10" fontId="38" fillId="0" borderId="54" xfId="0" applyNumberFormat="1" applyFont="1" applyBorder="1"/>
    <xf numFmtId="10" fontId="38" fillId="0" borderId="55" xfId="0" applyNumberFormat="1" applyFont="1" applyBorder="1"/>
    <xf numFmtId="10" fontId="38" fillId="0" borderId="9" xfId="0" applyNumberFormat="1" applyFont="1" applyBorder="1"/>
    <xf numFmtId="0" fontId="38" fillId="0" borderId="56" xfId="0" applyFont="1" applyBorder="1"/>
    <xf numFmtId="0" fontId="38" fillId="0" borderId="57" xfId="0" applyFont="1" applyBorder="1"/>
    <xf numFmtId="0" fontId="38" fillId="0" borderId="6" xfId="0" applyFont="1" applyBorder="1"/>
    <xf numFmtId="43" fontId="30" fillId="12" borderId="51" xfId="1" applyFont="1" applyFill="1" applyBorder="1" applyAlignment="1"/>
    <xf numFmtId="43" fontId="30" fillId="12" borderId="50" xfId="1" applyFont="1" applyFill="1" applyBorder="1" applyAlignment="1"/>
    <xf numFmtId="0" fontId="39" fillId="12" borderId="24" xfId="0" applyFont="1" applyFill="1" applyBorder="1" applyAlignment="1">
      <alignment horizontal="center" vertical="center"/>
    </xf>
    <xf numFmtId="43" fontId="36" fillId="2" borderId="25" xfId="0" applyNumberFormat="1" applyFont="1" applyFill="1" applyBorder="1"/>
    <xf numFmtId="43" fontId="38" fillId="0" borderId="25" xfId="0" applyNumberFormat="1" applyFont="1" applyBorder="1"/>
    <xf numFmtId="10" fontId="38" fillId="0" borderId="25" xfId="0" applyNumberFormat="1" applyFont="1" applyBorder="1"/>
    <xf numFmtId="0" fontId="38" fillId="0" borderId="25" xfId="0" applyFont="1" applyBorder="1"/>
    <xf numFmtId="43" fontId="42" fillId="0" borderId="25" xfId="0" applyNumberFormat="1" applyFont="1" applyBorder="1"/>
    <xf numFmtId="10" fontId="42" fillId="0" borderId="25" xfId="0" applyNumberFormat="1" applyFont="1" applyBorder="1"/>
    <xf numFmtId="0" fontId="45" fillId="0" borderId="25" xfId="0" applyFont="1" applyBorder="1"/>
    <xf numFmtId="43" fontId="30" fillId="12" borderId="18" xfId="1" applyFont="1" applyFill="1" applyBorder="1" applyAlignment="1"/>
    <xf numFmtId="0" fontId="39" fillId="12" borderId="1" xfId="0" applyFont="1" applyFill="1" applyBorder="1" applyAlignment="1">
      <alignment horizontal="center" vertical="center"/>
    </xf>
    <xf numFmtId="0" fontId="38" fillId="0" borderId="0" xfId="0" applyFont="1" applyAlignment="1"/>
    <xf numFmtId="0" fontId="48" fillId="0" borderId="14" xfId="0" applyFont="1" applyFill="1" applyBorder="1" applyAlignment="1">
      <alignment horizontal="center" vertical="center"/>
    </xf>
    <xf numFmtId="0" fontId="48" fillId="0" borderId="16" xfId="0" applyFont="1" applyFill="1" applyBorder="1" applyAlignment="1">
      <alignment horizontal="center" vertical="center"/>
    </xf>
    <xf numFmtId="0" fontId="48" fillId="0" borderId="15" xfId="0" applyFont="1" applyFill="1" applyBorder="1" applyAlignment="1">
      <alignment horizontal="center" vertical="center"/>
    </xf>
    <xf numFmtId="0" fontId="38" fillId="0" borderId="0" xfId="0" applyFont="1" applyFill="1"/>
    <xf numFmtId="0" fontId="50" fillId="14" borderId="1" xfId="0" applyFont="1" applyFill="1" applyBorder="1"/>
    <xf numFmtId="0" fontId="53" fillId="14" borderId="1" xfId="0" applyFont="1" applyFill="1" applyBorder="1"/>
    <xf numFmtId="0" fontId="50" fillId="0" borderId="0" xfId="0" applyFont="1" applyFill="1" applyBorder="1"/>
    <xf numFmtId="7" fontId="51" fillId="7" borderId="0" xfId="1" applyNumberFormat="1" applyFont="1" applyFill="1" applyBorder="1" applyAlignment="1">
      <alignment horizontal="right"/>
    </xf>
    <xf numFmtId="7" fontId="50" fillId="7" borderId="1" xfId="1" applyNumberFormat="1" applyFont="1" applyFill="1" applyBorder="1" applyAlignment="1">
      <alignment horizontal="right" vertical="center"/>
    </xf>
    <xf numFmtId="7" fontId="50" fillId="7" borderId="1" xfId="1" applyNumberFormat="1" applyFont="1" applyFill="1" applyBorder="1" applyAlignment="1">
      <alignment horizontal="right"/>
    </xf>
    <xf numFmtId="7" fontId="53" fillId="7" borderId="1" xfId="1" applyNumberFormat="1" applyFont="1" applyFill="1" applyBorder="1" applyAlignment="1">
      <alignment horizontal="right" vertical="center"/>
    </xf>
    <xf numFmtId="7" fontId="53" fillId="7" borderId="1" xfId="1" applyNumberFormat="1" applyFont="1" applyFill="1" applyBorder="1" applyAlignment="1">
      <alignment horizontal="right"/>
    </xf>
    <xf numFmtId="0" fontId="38" fillId="0" borderId="0" xfId="0" applyFont="1" applyAlignment="1">
      <alignment horizontal="center"/>
    </xf>
    <xf numFmtId="0" fontId="50" fillId="0" borderId="0" xfId="0" applyFont="1"/>
    <xf numFmtId="0" fontId="50" fillId="0" borderId="0" xfId="0" applyFont="1" applyFill="1" applyBorder="1" applyAlignment="1">
      <alignment horizontal="center" vertical="center" wrapText="1"/>
    </xf>
    <xf numFmtId="0" fontId="50" fillId="0" borderId="0" xfId="0" applyFont="1" applyFill="1" applyBorder="1" applyAlignment="1">
      <alignment horizontal="center" vertical="center"/>
    </xf>
    <xf numFmtId="0" fontId="54" fillId="0" borderId="0" xfId="0" applyFont="1" applyFill="1" applyBorder="1" applyAlignment="1">
      <alignment horizontal="left"/>
    </xf>
    <xf numFmtId="43" fontId="54" fillId="0" borderId="0" xfId="0" applyNumberFormat="1" applyFont="1" applyFill="1" applyBorder="1" applyAlignment="1">
      <alignment horizontal="center"/>
    </xf>
    <xf numFmtId="0" fontId="50" fillId="10" borderId="0" xfId="0" applyFont="1" applyFill="1"/>
    <xf numFmtId="0" fontId="50" fillId="10" borderId="0" xfId="0" applyFont="1" applyFill="1" applyAlignment="1">
      <alignment wrapText="1"/>
    </xf>
    <xf numFmtId="0" fontId="50" fillId="10" borderId="0" xfId="0" applyFont="1" applyFill="1" applyAlignment="1">
      <alignment horizontal="center"/>
    </xf>
    <xf numFmtId="0" fontId="50" fillId="0" borderId="0" xfId="0" applyFont="1" applyFill="1" applyBorder="1" applyAlignment="1">
      <alignment vertical="center" wrapText="1"/>
    </xf>
    <xf numFmtId="9" fontId="50" fillId="0" borderId="0" xfId="0" applyNumberFormat="1" applyFont="1" applyFill="1" applyBorder="1" applyAlignment="1">
      <alignment horizontal="center" vertical="center" wrapText="1"/>
    </xf>
    <xf numFmtId="0" fontId="50" fillId="0" borderId="10" xfId="0" applyFont="1" applyFill="1" applyBorder="1" applyAlignment="1">
      <alignment vertical="center" wrapText="1"/>
    </xf>
    <xf numFmtId="0" fontId="50" fillId="0" borderId="8" xfId="0" applyFont="1" applyFill="1" applyBorder="1" applyAlignment="1">
      <alignment horizontal="center" vertical="center" wrapText="1"/>
    </xf>
    <xf numFmtId="0" fontId="56" fillId="5" borderId="5" xfId="0" applyFont="1" applyFill="1" applyBorder="1" applyAlignment="1">
      <alignment horizontal="center" vertical="center"/>
    </xf>
    <xf numFmtId="0" fontId="56" fillId="5" borderId="15" xfId="0" applyFont="1" applyFill="1" applyBorder="1" applyAlignment="1">
      <alignment horizontal="center" vertical="center"/>
    </xf>
    <xf numFmtId="0" fontId="56" fillId="3" borderId="5" xfId="0" applyFont="1" applyFill="1" applyBorder="1" applyAlignment="1">
      <alignment horizontal="center" vertical="center"/>
    </xf>
    <xf numFmtId="0" fontId="53" fillId="0" borderId="1" xfId="0" applyFont="1" applyBorder="1"/>
    <xf numFmtId="0" fontId="57" fillId="3" borderId="4" xfId="0" applyFont="1" applyFill="1" applyBorder="1" applyAlignment="1">
      <alignment horizontal="left" vertical="center"/>
    </xf>
    <xf numFmtId="43" fontId="57" fillId="3" borderId="1" xfId="1" applyFont="1" applyFill="1" applyBorder="1" applyAlignment="1">
      <alignment horizontal="center" vertical="center"/>
    </xf>
    <xf numFmtId="43" fontId="57" fillId="3" borderId="2" xfId="1" applyFont="1" applyFill="1" applyBorder="1" applyAlignment="1">
      <alignment horizontal="center" vertical="center"/>
    </xf>
    <xf numFmtId="0" fontId="38" fillId="0" borderId="1" xfId="0" applyFont="1" applyBorder="1"/>
    <xf numFmtId="0" fontId="38" fillId="0" borderId="1" xfId="0" applyFont="1" applyBorder="1" applyAlignment="1">
      <alignment horizontal="center"/>
    </xf>
    <xf numFmtId="0" fontId="61" fillId="0" borderId="1" xfId="0" applyFont="1" applyFill="1" applyBorder="1" applyAlignment="1">
      <alignment horizontal="center" vertical="center" wrapText="1"/>
    </xf>
    <xf numFmtId="9" fontId="53" fillId="0" borderId="1" xfId="0" applyNumberFormat="1" applyFont="1" applyFill="1" applyBorder="1" applyAlignment="1">
      <alignment horizontal="center" vertical="center" wrapText="1"/>
    </xf>
    <xf numFmtId="0" fontId="36" fillId="0" borderId="1" xfId="0" applyFont="1" applyBorder="1" applyAlignment="1">
      <alignment horizontal="center" vertical="center" wrapText="1"/>
    </xf>
    <xf numFmtId="9" fontId="53" fillId="0" borderId="1" xfId="0" quotePrefix="1" applyNumberFormat="1" applyFont="1" applyFill="1" applyBorder="1" applyAlignment="1">
      <alignment horizontal="center" vertical="center" wrapText="1"/>
    </xf>
    <xf numFmtId="0" fontId="53" fillId="0" borderId="6" xfId="0" applyFont="1" applyBorder="1" applyAlignment="1">
      <alignment vertical="center" wrapText="1"/>
    </xf>
    <xf numFmtId="43" fontId="62" fillId="3" borderId="1" xfId="1" applyFont="1" applyFill="1" applyBorder="1" applyAlignment="1">
      <alignment horizontal="center" vertical="center"/>
    </xf>
    <xf numFmtId="0" fontId="50" fillId="7" borderId="0" xfId="0" applyFont="1" applyFill="1"/>
    <xf numFmtId="0" fontId="53" fillId="7" borderId="0" xfId="0" applyFont="1" applyFill="1" applyBorder="1" applyAlignment="1">
      <alignment vertical="center" wrapText="1"/>
    </xf>
    <xf numFmtId="0" fontId="57" fillId="7" borderId="11" xfId="0" applyFont="1" applyFill="1" applyBorder="1" applyAlignment="1">
      <alignment horizontal="left" vertical="center"/>
    </xf>
    <xf numFmtId="0" fontId="57" fillId="7" borderId="3" xfId="0" applyFont="1" applyFill="1" applyBorder="1" applyAlignment="1">
      <alignment horizontal="left" vertical="center"/>
    </xf>
    <xf numFmtId="0" fontId="57" fillId="7" borderId="4" xfId="0" applyFont="1" applyFill="1" applyBorder="1" applyAlignment="1">
      <alignment horizontal="left" vertical="center"/>
    </xf>
    <xf numFmtId="43" fontId="62" fillId="7" borderId="1" xfId="1" applyFont="1" applyFill="1" applyBorder="1" applyAlignment="1">
      <alignment horizontal="center" vertical="center"/>
    </xf>
    <xf numFmtId="43" fontId="38" fillId="7" borderId="0" xfId="1" applyFont="1" applyFill="1"/>
    <xf numFmtId="0" fontId="54" fillId="11" borderId="1" xfId="0" applyFont="1" applyFill="1" applyBorder="1" applyAlignment="1">
      <alignment horizontal="left" vertical="center"/>
    </xf>
    <xf numFmtId="43" fontId="54" fillId="11" borderId="1" xfId="1" applyFont="1" applyFill="1" applyBorder="1" applyAlignment="1">
      <alignment horizontal="right" vertical="center"/>
    </xf>
    <xf numFmtId="0" fontId="54" fillId="0" borderId="4" xfId="0" applyFont="1" applyBorder="1" applyAlignment="1">
      <alignment horizontal="left"/>
    </xf>
    <xf numFmtId="43" fontId="54" fillId="0" borderId="1" xfId="0" applyNumberFormat="1" applyFont="1" applyBorder="1" applyAlignment="1">
      <alignment horizontal="center"/>
    </xf>
    <xf numFmtId="0" fontId="54" fillId="6" borderId="1" xfId="0" applyFont="1" applyFill="1" applyBorder="1" applyAlignment="1">
      <alignment horizontal="left"/>
    </xf>
    <xf numFmtId="43" fontId="54" fillId="6" borderId="1" xfId="0" applyNumberFormat="1" applyFont="1" applyFill="1" applyBorder="1" applyAlignment="1">
      <alignment horizontal="center"/>
    </xf>
    <xf numFmtId="0" fontId="54" fillId="0" borderId="0" xfId="0" applyFont="1" applyBorder="1" applyAlignment="1">
      <alignment horizontal="left"/>
    </xf>
    <xf numFmtId="43" fontId="54" fillId="0" borderId="0" xfId="0" applyNumberFormat="1" applyFont="1" applyBorder="1" applyAlignment="1">
      <alignment horizontal="center"/>
    </xf>
    <xf numFmtId="43" fontId="38" fillId="0" borderId="0" xfId="1" applyFont="1" applyFill="1" applyBorder="1"/>
    <xf numFmtId="0" fontId="50" fillId="0" borderId="0" xfId="0" applyFont="1" applyFill="1"/>
    <xf numFmtId="0" fontId="50" fillId="10" borderId="0" xfId="0" applyFont="1" applyFill="1" applyBorder="1" applyAlignment="1">
      <alignment vertical="center" wrapText="1"/>
    </xf>
    <xf numFmtId="0" fontId="54" fillId="10" borderId="0" xfId="0" applyFont="1" applyFill="1" applyBorder="1" applyAlignment="1">
      <alignment horizontal="left"/>
    </xf>
    <xf numFmtId="43" fontId="54" fillId="10" borderId="0" xfId="1" applyFont="1" applyFill="1" applyBorder="1" applyAlignment="1">
      <alignment horizontal="center"/>
    </xf>
    <xf numFmtId="43" fontId="38" fillId="0" borderId="0" xfId="1" applyFont="1" applyFill="1"/>
    <xf numFmtId="43" fontId="49" fillId="7" borderId="1" xfId="1" applyFont="1" applyFill="1" applyBorder="1" applyAlignment="1">
      <alignment horizontal="center" vertical="center" wrapText="1"/>
    </xf>
    <xf numFmtId="0" fontId="56" fillId="3" borderId="9" xfId="0" applyFont="1" applyFill="1" applyBorder="1" applyAlignment="1">
      <alignment horizontal="center" vertical="center"/>
    </xf>
    <xf numFmtId="0" fontId="52" fillId="0" borderId="13" xfId="0" applyFont="1" applyBorder="1" applyAlignment="1">
      <alignment horizontal="center" vertical="center" wrapText="1"/>
    </xf>
    <xf numFmtId="43" fontId="53" fillId="0" borderId="4" xfId="1" applyFont="1" applyBorder="1" applyAlignment="1">
      <alignment horizontal="center" vertical="center" wrapText="1"/>
    </xf>
    <xf numFmtId="43" fontId="53" fillId="0" borderId="1" xfId="1" applyFont="1" applyBorder="1" applyAlignment="1">
      <alignment horizontal="center" vertical="center" wrapText="1"/>
    </xf>
    <xf numFmtId="43" fontId="53" fillId="0" borderId="2" xfId="1" applyFont="1" applyBorder="1" applyAlignment="1">
      <alignment horizontal="center" vertical="center" wrapText="1"/>
    </xf>
    <xf numFmtId="0" fontId="50" fillId="7" borderId="0" xfId="0" applyFont="1" applyFill="1" applyAlignment="1"/>
    <xf numFmtId="0" fontId="50" fillId="7" borderId="1" xfId="0" applyFont="1" applyFill="1" applyBorder="1" applyAlignment="1"/>
    <xf numFmtId="43" fontId="50" fillId="7" borderId="0" xfId="1" applyFont="1" applyFill="1" applyAlignment="1"/>
    <xf numFmtId="0" fontId="53" fillId="7" borderId="1" xfId="0" applyFont="1" applyFill="1" applyBorder="1" applyAlignment="1">
      <alignment horizontal="center" vertical="center"/>
    </xf>
    <xf numFmtId="0" fontId="56" fillId="3" borderId="14" xfId="0" applyFont="1" applyFill="1" applyBorder="1" applyAlignment="1">
      <alignment horizontal="center" vertical="center"/>
    </xf>
    <xf numFmtId="0" fontId="63" fillId="0" borderId="0" xfId="0" applyFont="1"/>
    <xf numFmtId="43" fontId="45" fillId="0" borderId="0" xfId="1" applyFont="1"/>
    <xf numFmtId="0" fontId="57" fillId="0" borderId="13" xfId="0" applyFont="1" applyBorder="1" applyAlignment="1">
      <alignment horizontal="center" vertical="center" wrapText="1"/>
    </xf>
    <xf numFmtId="0" fontId="45" fillId="0" borderId="0" xfId="0" applyFont="1"/>
    <xf numFmtId="0" fontId="45" fillId="0" borderId="1" xfId="0" applyFont="1" applyBorder="1"/>
    <xf numFmtId="0" fontId="63" fillId="0" borderId="10" xfId="0" applyFont="1" applyFill="1" applyBorder="1" applyAlignment="1">
      <alignment vertical="center" wrapText="1"/>
    </xf>
    <xf numFmtId="0" fontId="63" fillId="0" borderId="0" xfId="0" applyFont="1" applyBorder="1" applyAlignment="1">
      <alignment vertical="center" wrapText="1"/>
    </xf>
    <xf numFmtId="0" fontId="63" fillId="0" borderId="0" xfId="0" applyFont="1" applyFill="1" applyBorder="1" applyAlignment="1">
      <alignment vertical="center" wrapText="1"/>
    </xf>
    <xf numFmtId="9" fontId="63" fillId="0" borderId="0" xfId="0" applyNumberFormat="1" applyFont="1" applyFill="1" applyBorder="1" applyAlignment="1">
      <alignment horizontal="center" vertical="center" wrapText="1"/>
    </xf>
    <xf numFmtId="0" fontId="63" fillId="0" borderId="0" xfId="0" applyFont="1" applyFill="1" applyBorder="1" applyAlignment="1">
      <alignment horizontal="center" vertical="center" wrapText="1"/>
    </xf>
    <xf numFmtId="0" fontId="53" fillId="0" borderId="0" xfId="0" applyFont="1" applyFill="1" applyBorder="1" applyAlignment="1">
      <alignment vertical="center" wrapText="1"/>
    </xf>
    <xf numFmtId="0" fontId="53" fillId="0" borderId="0" xfId="0" applyFont="1" applyBorder="1" applyAlignment="1">
      <alignment vertical="center" wrapText="1"/>
    </xf>
    <xf numFmtId="0" fontId="53" fillId="0" borderId="3" xfId="0" applyFont="1" applyFill="1" applyBorder="1" applyAlignment="1">
      <alignment vertical="center" wrapText="1"/>
    </xf>
    <xf numFmtId="0" fontId="53" fillId="0" borderId="4" xfId="0" applyFont="1" applyBorder="1" applyAlignment="1">
      <alignment vertical="center" wrapText="1"/>
    </xf>
    <xf numFmtId="0" fontId="53" fillId="0" borderId="1" xfId="0" applyFont="1" applyBorder="1" applyAlignment="1">
      <alignment vertical="center" wrapText="1"/>
    </xf>
    <xf numFmtId="1" fontId="53" fillId="0" borderId="1" xfId="2" applyNumberFormat="1" applyFont="1" applyFill="1" applyBorder="1" applyAlignment="1">
      <alignment horizontal="center" vertical="center" wrapText="1"/>
    </xf>
    <xf numFmtId="0" fontId="53" fillId="0" borderId="2" xfId="0" applyFont="1" applyFill="1" applyBorder="1" applyAlignment="1">
      <alignment horizontal="center" vertical="center" wrapText="1"/>
    </xf>
    <xf numFmtId="43" fontId="54" fillId="6" borderId="1" xfId="0" applyNumberFormat="1" applyFont="1" applyFill="1" applyBorder="1" applyAlignment="1">
      <alignment horizontal="right"/>
    </xf>
    <xf numFmtId="43" fontId="54" fillId="0" borderId="0" xfId="0" applyNumberFormat="1" applyFont="1" applyFill="1" applyBorder="1" applyAlignment="1">
      <alignment horizontal="right"/>
    </xf>
    <xf numFmtId="43" fontId="38" fillId="0" borderId="1" xfId="1" applyFont="1" applyBorder="1"/>
    <xf numFmtId="0" fontId="58" fillId="5" borderId="5" xfId="0" applyFont="1" applyFill="1" applyBorder="1" applyAlignment="1">
      <alignment horizontal="center" vertical="center"/>
    </xf>
    <xf numFmtId="0" fontId="58" fillId="3" borderId="1" xfId="0" applyFont="1" applyFill="1" applyBorder="1" applyAlignment="1">
      <alignment horizontal="center" vertical="center"/>
    </xf>
    <xf numFmtId="0" fontId="58" fillId="3" borderId="2" xfId="0" applyFont="1" applyFill="1" applyBorder="1" applyAlignment="1">
      <alignment horizontal="center" vertical="center"/>
    </xf>
    <xf numFmtId="0" fontId="53" fillId="0" borderId="6" xfId="0" applyFont="1" applyBorder="1"/>
    <xf numFmtId="0" fontId="53" fillId="0" borderId="11" xfId="0" applyFont="1" applyFill="1" applyBorder="1" applyAlignment="1">
      <alignment horizontal="center" vertical="center" wrapText="1"/>
    </xf>
    <xf numFmtId="0" fontId="53" fillId="0" borderId="12" xfId="0" applyFont="1" applyFill="1" applyBorder="1" applyAlignment="1">
      <alignment horizontal="center" vertical="center" wrapText="1"/>
    </xf>
    <xf numFmtId="9" fontId="53" fillId="3" borderId="3" xfId="0" quotePrefix="1" applyNumberFormat="1" applyFont="1" applyFill="1" applyBorder="1" applyAlignment="1">
      <alignment horizontal="center" vertical="center" wrapText="1"/>
    </xf>
    <xf numFmtId="43" fontId="58" fillId="3" borderId="1" xfId="0" quotePrefix="1" applyNumberFormat="1" applyFont="1" applyFill="1" applyBorder="1" applyAlignment="1">
      <alignment horizontal="center" vertical="center" wrapText="1"/>
    </xf>
    <xf numFmtId="0" fontId="53" fillId="0" borderId="2" xfId="0" applyFont="1" applyFill="1" applyBorder="1" applyAlignment="1">
      <alignment vertical="center" wrapText="1"/>
    </xf>
    <xf numFmtId="0" fontId="63" fillId="0" borderId="3" xfId="0" applyFont="1" applyBorder="1"/>
    <xf numFmtId="0" fontId="53" fillId="0" borderId="3" xfId="0" applyFont="1" applyFill="1" applyBorder="1" applyAlignment="1">
      <alignment horizontal="center" vertical="center" wrapText="1"/>
    </xf>
    <xf numFmtId="9" fontId="53" fillId="0" borderId="3" xfId="0" applyNumberFormat="1" applyFont="1" applyFill="1" applyBorder="1" applyAlignment="1">
      <alignment horizontal="center" vertical="center" wrapText="1"/>
    </xf>
    <xf numFmtId="165" fontId="53" fillId="0" borderId="3" xfId="1" applyNumberFormat="1" applyFont="1" applyBorder="1" applyAlignment="1">
      <alignment horizontal="center" vertical="center" wrapText="1"/>
    </xf>
    <xf numFmtId="0" fontId="53" fillId="0" borderId="16" xfId="0" applyFont="1" applyFill="1" applyBorder="1" applyAlignment="1">
      <alignment vertical="center" wrapText="1"/>
    </xf>
    <xf numFmtId="0" fontId="53" fillId="0" borderId="0" xfId="0" applyFont="1" applyBorder="1" applyAlignment="1">
      <alignment horizontal="center" vertical="center" wrapText="1"/>
    </xf>
    <xf numFmtId="9" fontId="53" fillId="0" borderId="0" xfId="0" applyNumberFormat="1" applyFont="1" applyFill="1" applyBorder="1" applyAlignment="1">
      <alignment horizontal="center" vertical="center" wrapText="1"/>
    </xf>
    <xf numFmtId="0" fontId="53" fillId="0" borderId="0" xfId="0" applyFont="1" applyFill="1" applyBorder="1" applyAlignment="1">
      <alignment horizontal="center" vertical="center" wrapText="1"/>
    </xf>
    <xf numFmtId="0" fontId="54" fillId="0" borderId="1" xfId="0" applyFont="1" applyBorder="1" applyAlignment="1">
      <alignment horizontal="left"/>
    </xf>
    <xf numFmtId="0" fontId="50" fillId="7" borderId="0" xfId="0" applyFont="1" applyFill="1" applyBorder="1" applyAlignment="1">
      <alignment horizontal="center" vertical="center" wrapText="1"/>
    </xf>
    <xf numFmtId="0" fontId="54" fillId="7" borderId="0" xfId="0" applyFont="1" applyFill="1" applyBorder="1" applyAlignment="1"/>
    <xf numFmtId="43" fontId="54" fillId="7" borderId="0" xfId="0" applyNumberFormat="1" applyFont="1" applyFill="1" applyBorder="1" applyAlignment="1">
      <alignment horizontal="center"/>
    </xf>
    <xf numFmtId="0" fontId="38" fillId="0" borderId="1" xfId="0" applyFont="1" applyFill="1" applyBorder="1"/>
    <xf numFmtId="43" fontId="38" fillId="0" borderId="1" xfId="0" applyNumberFormat="1" applyFont="1" applyFill="1" applyBorder="1"/>
    <xf numFmtId="0" fontId="50" fillId="10" borderId="0" xfId="0" applyFont="1" applyFill="1" applyBorder="1" applyAlignment="1">
      <alignment horizontal="center" vertical="center" wrapText="1"/>
    </xf>
    <xf numFmtId="43" fontId="54" fillId="10" borderId="0" xfId="0" applyNumberFormat="1" applyFont="1" applyFill="1" applyBorder="1" applyAlignment="1">
      <alignment horizontal="center"/>
    </xf>
    <xf numFmtId="0" fontId="53" fillId="0" borderId="1" xfId="0" applyFont="1" applyBorder="1" applyAlignment="1"/>
    <xf numFmtId="0" fontId="53" fillId="0" borderId="6" xfId="0" applyFont="1" applyBorder="1" applyAlignment="1">
      <alignment horizontal="center"/>
    </xf>
    <xf numFmtId="0" fontId="53" fillId="0" borderId="1" xfId="4" quotePrefix="1" applyFont="1" applyFill="1" applyBorder="1" applyAlignment="1">
      <alignment horizontal="center" vertical="center" wrapText="1"/>
    </xf>
    <xf numFmtId="43" fontId="53" fillId="0" borderId="1" xfId="4" quotePrefix="1" applyNumberFormat="1" applyFont="1" applyFill="1" applyBorder="1" applyAlignment="1">
      <alignment horizontal="center" vertical="center" wrapText="1"/>
    </xf>
    <xf numFmtId="0" fontId="53" fillId="0" borderId="1" xfId="0" applyFont="1" applyFill="1" applyBorder="1" applyAlignment="1">
      <alignment horizontal="center" vertical="center" wrapText="1"/>
    </xf>
    <xf numFmtId="9" fontId="53" fillId="0" borderId="1" xfId="2" applyFont="1" applyFill="1" applyBorder="1" applyAlignment="1">
      <alignment horizontal="center" vertical="center" wrapText="1"/>
    </xf>
    <xf numFmtId="9" fontId="53" fillId="0" borderId="1" xfId="2" quotePrefix="1" applyFont="1" applyFill="1" applyBorder="1" applyAlignment="1">
      <alignment horizontal="center" vertical="center" wrapText="1"/>
    </xf>
    <xf numFmtId="0" fontId="53" fillId="0" borderId="1" xfId="0" applyFont="1" applyFill="1" applyBorder="1" applyAlignment="1">
      <alignment vertical="center" wrapText="1"/>
    </xf>
    <xf numFmtId="3" fontId="53" fillId="0" borderId="1" xfId="2" quotePrefix="1" applyNumberFormat="1" applyFont="1" applyFill="1" applyBorder="1" applyAlignment="1">
      <alignment horizontal="center" vertical="center" wrapText="1"/>
    </xf>
    <xf numFmtId="0" fontId="50" fillId="0" borderId="0" xfId="0" applyFont="1" applyBorder="1" applyAlignment="1">
      <alignment vertical="center" wrapText="1"/>
    </xf>
    <xf numFmtId="0" fontId="64" fillId="7" borderId="3" xfId="4" applyFont="1" applyFill="1" applyBorder="1" applyAlignment="1">
      <alignment horizontal="center" vertical="center" wrapText="1"/>
    </xf>
    <xf numFmtId="0" fontId="50" fillId="0" borderId="0" xfId="0" applyFont="1" applyBorder="1"/>
    <xf numFmtId="43" fontId="54" fillId="0" borderId="1" xfId="1" applyFont="1" applyFill="1" applyBorder="1" applyAlignment="1">
      <alignment horizontal="right" vertical="center"/>
    </xf>
    <xf numFmtId="0" fontId="50" fillId="10" borderId="12" xfId="0" applyFont="1" applyFill="1" applyBorder="1" applyAlignment="1"/>
    <xf numFmtId="0" fontId="50" fillId="10" borderId="13" xfId="0" applyFont="1" applyFill="1" applyBorder="1" applyAlignment="1"/>
    <xf numFmtId="0" fontId="61" fillId="0" borderId="1" xfId="0" applyFont="1" applyFill="1" applyBorder="1" applyAlignment="1">
      <alignment vertical="center" wrapText="1"/>
    </xf>
    <xf numFmtId="0" fontId="50" fillId="0" borderId="11" xfId="0" applyFont="1" applyBorder="1"/>
    <xf numFmtId="0" fontId="50" fillId="0" borderId="12" xfId="0" applyFont="1" applyBorder="1"/>
    <xf numFmtId="0" fontId="50" fillId="0" borderId="1" xfId="0" applyFont="1" applyBorder="1"/>
    <xf numFmtId="0" fontId="50" fillId="0" borderId="12" xfId="0" applyFont="1" applyBorder="1" applyAlignment="1">
      <alignment wrapText="1"/>
    </xf>
    <xf numFmtId="0" fontId="50" fillId="0" borderId="12" xfId="0" applyFont="1" applyBorder="1" applyAlignment="1">
      <alignment horizontal="center"/>
    </xf>
    <xf numFmtId="43" fontId="53" fillId="0" borderId="6" xfId="1" applyFont="1" applyBorder="1" applyAlignment="1">
      <alignment horizontal="center" vertical="center" wrapText="1"/>
    </xf>
    <xf numFmtId="43" fontId="53" fillId="0" borderId="1" xfId="1" applyFont="1" applyBorder="1" applyAlignment="1">
      <alignment horizontal="right" vertical="center" wrapText="1"/>
    </xf>
    <xf numFmtId="43" fontId="53" fillId="0" borderId="2" xfId="1" applyFont="1" applyBorder="1" applyAlignment="1">
      <alignment horizontal="right" vertical="center" wrapText="1"/>
    </xf>
    <xf numFmtId="0" fontId="50" fillId="0" borderId="0" xfId="0" applyFont="1" applyBorder="1" applyAlignment="1">
      <alignment wrapText="1"/>
    </xf>
    <xf numFmtId="1" fontId="50" fillId="0" borderId="0" xfId="2" applyNumberFormat="1" applyFont="1" applyFill="1" applyBorder="1" applyAlignment="1">
      <alignment horizontal="center" vertical="center" wrapText="1"/>
    </xf>
    <xf numFmtId="43" fontId="57" fillId="11" borderId="1" xfId="1" applyFont="1" applyFill="1" applyBorder="1" applyAlignment="1">
      <alignment horizontal="right" vertical="center"/>
    </xf>
    <xf numFmtId="43" fontId="54" fillId="0" borderId="1" xfId="0" applyNumberFormat="1" applyFont="1" applyBorder="1" applyAlignment="1">
      <alignment horizontal="right"/>
    </xf>
    <xf numFmtId="0" fontId="38" fillId="0" borderId="0" xfId="0" applyFont="1" applyAlignment="1">
      <alignment wrapText="1"/>
    </xf>
    <xf numFmtId="0" fontId="58" fillId="5" borderId="61" xfId="0" applyFont="1" applyFill="1" applyBorder="1" applyAlignment="1">
      <alignment horizontal="center" vertical="center"/>
    </xf>
    <xf numFmtId="0" fontId="58" fillId="7" borderId="0" xfId="0" applyFont="1" applyFill="1" applyBorder="1" applyAlignment="1">
      <alignment horizontal="center" vertical="center"/>
    </xf>
    <xf numFmtId="0" fontId="53" fillId="0" borderId="9" xfId="0" applyFont="1" applyBorder="1"/>
    <xf numFmtId="0" fontId="57" fillId="0" borderId="15" xfId="0" applyFont="1" applyBorder="1" applyAlignment="1">
      <alignment vertical="center" wrapText="1"/>
    </xf>
    <xf numFmtId="0" fontId="53" fillId="0" borderId="43" xfId="0" applyFont="1" applyBorder="1" applyAlignment="1">
      <alignment vertical="center" wrapText="1"/>
    </xf>
    <xf numFmtId="0" fontId="53" fillId="0" borderId="9" xfId="0" applyFont="1" applyBorder="1" applyAlignment="1">
      <alignment vertical="center" wrapText="1"/>
    </xf>
    <xf numFmtId="43" fontId="54" fillId="3" borderId="1" xfId="1" applyFont="1" applyFill="1" applyBorder="1" applyAlignment="1">
      <alignment horizontal="center" vertical="center"/>
    </xf>
    <xf numFmtId="43" fontId="54" fillId="7" borderId="0" xfId="1" applyFont="1" applyFill="1" applyBorder="1" applyAlignment="1">
      <alignment horizontal="center" vertical="center"/>
    </xf>
    <xf numFmtId="0" fontId="38" fillId="0" borderId="5" xfId="0" applyFont="1" applyBorder="1" applyAlignment="1">
      <alignment wrapText="1"/>
    </xf>
    <xf numFmtId="0" fontId="38" fillId="0" borderId="5" xfId="0" applyFont="1" applyBorder="1" applyAlignment="1">
      <alignment horizontal="center"/>
    </xf>
    <xf numFmtId="0" fontId="38" fillId="0" borderId="5" xfId="0" applyFont="1" applyBorder="1"/>
    <xf numFmtId="0" fontId="38" fillId="7" borderId="0" xfId="0" applyFont="1" applyFill="1" applyBorder="1"/>
    <xf numFmtId="0" fontId="53" fillId="0" borderId="64" xfId="0" applyFont="1" applyFill="1" applyBorder="1" applyAlignment="1">
      <alignment vertical="center" wrapText="1"/>
    </xf>
    <xf numFmtId="0" fontId="53" fillId="0" borderId="30" xfId="0" applyFont="1" applyFill="1" applyBorder="1" applyAlignment="1">
      <alignment vertical="center" wrapText="1"/>
    </xf>
    <xf numFmtId="0" fontId="53" fillId="0" borderId="30" xfId="0" applyFont="1" applyBorder="1"/>
    <xf numFmtId="0" fontId="38" fillId="0" borderId="30" xfId="0" applyFont="1" applyBorder="1" applyAlignment="1">
      <alignment wrapText="1"/>
    </xf>
    <xf numFmtId="165" fontId="53" fillId="0" borderId="30" xfId="1" applyNumberFormat="1" applyFont="1" applyBorder="1" applyAlignment="1">
      <alignment horizontal="center" vertical="center" wrapText="1"/>
    </xf>
    <xf numFmtId="0" fontId="38" fillId="0" borderId="30" xfId="0" applyFont="1" applyBorder="1" applyAlignment="1">
      <alignment horizontal="center"/>
    </xf>
    <xf numFmtId="0" fontId="38" fillId="0" borderId="31" xfId="0" applyFont="1" applyBorder="1"/>
    <xf numFmtId="0" fontId="53" fillId="0" borderId="62" xfId="0" applyFont="1" applyFill="1" applyBorder="1" applyAlignment="1">
      <alignment vertical="center" wrapText="1"/>
    </xf>
    <xf numFmtId="0" fontId="63" fillId="0" borderId="1" xfId="0" applyFont="1" applyBorder="1"/>
    <xf numFmtId="0" fontId="38" fillId="0" borderId="1" xfId="0" applyFont="1" applyBorder="1" applyAlignment="1">
      <alignment wrapText="1"/>
    </xf>
    <xf numFmtId="165" fontId="53" fillId="0" borderId="1" xfId="1" applyNumberFormat="1" applyFont="1" applyBorder="1" applyAlignment="1">
      <alignment horizontal="center" vertical="center" wrapText="1"/>
    </xf>
    <xf numFmtId="0" fontId="38" fillId="0" borderId="46" xfId="0" applyFont="1" applyBorder="1"/>
    <xf numFmtId="0" fontId="53" fillId="0" borderId="63" xfId="0" applyFont="1" applyFill="1" applyBorder="1" applyAlignment="1">
      <alignment vertical="center" wrapText="1"/>
    </xf>
    <xf numFmtId="0" fontId="53" fillId="0" borderId="7" xfId="0" applyFont="1" applyFill="1" applyBorder="1" applyAlignment="1">
      <alignment vertical="center" wrapText="1"/>
    </xf>
    <xf numFmtId="0" fontId="63" fillId="0" borderId="7" xfId="0" applyFont="1" applyBorder="1"/>
    <xf numFmtId="0" fontId="38" fillId="0" borderId="7" xfId="0" applyFont="1" applyBorder="1" applyAlignment="1">
      <alignment wrapText="1"/>
    </xf>
    <xf numFmtId="165" fontId="53" fillId="0" borderId="7" xfId="1" applyNumberFormat="1" applyFont="1" applyBorder="1" applyAlignment="1">
      <alignment horizontal="center" vertical="center" wrapText="1"/>
    </xf>
    <xf numFmtId="0" fontId="38" fillId="0" borderId="7" xfId="0" applyFont="1" applyBorder="1" applyAlignment="1">
      <alignment horizontal="center"/>
    </xf>
    <xf numFmtId="0" fontId="38" fillId="0" borderId="32" xfId="0" applyFont="1" applyBorder="1"/>
    <xf numFmtId="0" fontId="63" fillId="0" borderId="0" xfId="0" applyFont="1" applyBorder="1"/>
    <xf numFmtId="0" fontId="38" fillId="0" borderId="0" xfId="0" applyFont="1" applyBorder="1" applyAlignment="1">
      <alignment wrapText="1"/>
    </xf>
    <xf numFmtId="165" fontId="53" fillId="0" borderId="0" xfId="1" applyNumberFormat="1" applyFont="1" applyBorder="1" applyAlignment="1">
      <alignment horizontal="center" vertical="center" wrapText="1"/>
    </xf>
    <xf numFmtId="0" fontId="38" fillId="0" borderId="0" xfId="0" applyFont="1" applyBorder="1" applyAlignment="1">
      <alignment horizontal="center"/>
    </xf>
    <xf numFmtId="43" fontId="54" fillId="7" borderId="0" xfId="1" applyFont="1" applyFill="1" applyBorder="1" applyAlignment="1">
      <alignment horizontal="right" vertical="center"/>
    </xf>
    <xf numFmtId="43" fontId="54" fillId="7" borderId="0" xfId="0" applyNumberFormat="1" applyFont="1" applyFill="1" applyBorder="1" applyAlignment="1">
      <alignment horizontal="right"/>
    </xf>
    <xf numFmtId="0" fontId="56" fillId="5" borderId="1" xfId="0" applyFont="1" applyFill="1" applyBorder="1" applyAlignment="1">
      <alignment vertical="center"/>
    </xf>
    <xf numFmtId="0" fontId="56" fillId="0" borderId="1" xfId="0" applyFont="1" applyBorder="1" applyAlignment="1">
      <alignment vertical="center" wrapText="1"/>
    </xf>
    <xf numFmtId="43" fontId="50" fillId="0" borderId="1" xfId="1" applyFont="1" applyBorder="1" applyAlignment="1">
      <alignment horizontal="center" vertical="center"/>
    </xf>
    <xf numFmtId="0" fontId="38" fillId="7" borderId="0" xfId="0" applyFont="1" applyFill="1"/>
    <xf numFmtId="0" fontId="51" fillId="7" borderId="1" xfId="0" applyFont="1" applyFill="1" applyBorder="1" applyAlignment="1">
      <alignment horizontal="left" vertical="top" wrapText="1"/>
    </xf>
    <xf numFmtId="43" fontId="51" fillId="7" borderId="1" xfId="1" applyFont="1" applyFill="1" applyBorder="1" applyAlignment="1">
      <alignment horizontal="center"/>
    </xf>
    <xf numFmtId="0" fontId="50" fillId="0" borderId="6" xfId="0" applyFont="1" applyBorder="1" applyAlignment="1">
      <alignment vertical="center" wrapText="1"/>
    </xf>
    <xf numFmtId="0" fontId="54" fillId="7" borderId="1" xfId="0" applyFont="1" applyFill="1" applyBorder="1" applyAlignment="1"/>
    <xf numFmtId="43" fontId="54" fillId="6" borderId="1" xfId="1" applyFont="1" applyFill="1" applyBorder="1" applyAlignment="1">
      <alignment horizontal="center"/>
    </xf>
    <xf numFmtId="0" fontId="50" fillId="0" borderId="1" xfId="0" applyFont="1" applyFill="1" applyBorder="1" applyAlignment="1">
      <alignment horizontal="center" vertical="center" wrapText="1"/>
    </xf>
    <xf numFmtId="0" fontId="54" fillId="0" borderId="1" xfId="0" applyFont="1" applyFill="1" applyBorder="1" applyAlignment="1">
      <alignment horizontal="left"/>
    </xf>
    <xf numFmtId="43" fontId="54" fillId="0" borderId="1" xfId="1" applyFont="1" applyBorder="1" applyAlignment="1">
      <alignment horizontal="center"/>
    </xf>
    <xf numFmtId="43" fontId="54" fillId="0" borderId="1" xfId="0" applyNumberFormat="1" applyFont="1" applyFill="1" applyBorder="1" applyAlignment="1">
      <alignment horizontal="right"/>
    </xf>
    <xf numFmtId="43" fontId="38" fillId="0" borderId="0" xfId="0" applyNumberFormat="1" applyFont="1" applyAlignment="1">
      <alignment horizontal="center"/>
    </xf>
    <xf numFmtId="43" fontId="38" fillId="0" borderId="0" xfId="1" applyFont="1" applyAlignment="1">
      <alignment wrapText="1"/>
    </xf>
    <xf numFmtId="43" fontId="38" fillId="0" borderId="0" xfId="0" applyNumberFormat="1" applyFont="1" applyAlignment="1">
      <alignment wrapText="1"/>
    </xf>
    <xf numFmtId="0" fontId="56" fillId="5" borderId="15" xfId="0" applyFont="1" applyFill="1" applyBorder="1" applyAlignment="1">
      <alignment horizontal="center" vertical="center" wrapText="1"/>
    </xf>
    <xf numFmtId="0" fontId="57" fillId="0" borderId="1" xfId="4" applyFont="1" applyFill="1" applyBorder="1" applyAlignment="1">
      <alignment horizontal="center" vertical="center" wrapText="1"/>
    </xf>
    <xf numFmtId="0" fontId="58" fillId="0" borderId="1" xfId="4" applyFont="1" applyFill="1" applyBorder="1" applyAlignment="1">
      <alignment horizontal="center" vertical="center" wrapText="1"/>
    </xf>
    <xf numFmtId="0" fontId="58" fillId="0" borderId="15" xfId="4" applyFont="1" applyFill="1" applyBorder="1" applyAlignment="1">
      <alignment vertical="center" wrapText="1"/>
    </xf>
    <xf numFmtId="43" fontId="57" fillId="0" borderId="1" xfId="4" applyNumberFormat="1" applyFont="1" applyFill="1" applyBorder="1" applyAlignment="1">
      <alignment horizontal="center" vertical="center" wrapText="1"/>
    </xf>
    <xf numFmtId="43" fontId="57" fillId="0" borderId="2" xfId="4" applyNumberFormat="1" applyFont="1" applyFill="1" applyBorder="1" applyAlignment="1">
      <alignment horizontal="center" vertical="center" wrapText="1"/>
    </xf>
    <xf numFmtId="43" fontId="57" fillId="7" borderId="2" xfId="4" applyNumberFormat="1" applyFont="1" applyFill="1" applyBorder="1" applyAlignment="1">
      <alignment horizontal="center" vertical="center" wrapText="1"/>
    </xf>
    <xf numFmtId="0" fontId="66" fillId="7" borderId="3" xfId="4" applyFont="1" applyFill="1" applyBorder="1" applyAlignment="1">
      <alignment horizontal="center" vertical="center" wrapText="1"/>
    </xf>
    <xf numFmtId="43" fontId="57" fillId="7" borderId="14" xfId="4" applyNumberFormat="1" applyFont="1" applyFill="1" applyBorder="1" applyAlignment="1">
      <alignment horizontal="center" vertical="center" wrapText="1"/>
    </xf>
    <xf numFmtId="0" fontId="56" fillId="0" borderId="30" xfId="0" applyFont="1" applyBorder="1" applyAlignment="1">
      <alignment vertical="center"/>
    </xf>
    <xf numFmtId="0" fontId="56" fillId="0" borderId="7" xfId="0" applyFont="1" applyBorder="1" applyAlignment="1">
      <alignment vertical="center" wrapText="1"/>
    </xf>
    <xf numFmtId="0" fontId="57" fillId="0" borderId="2" xfId="4" applyFont="1" applyFill="1" applyBorder="1" applyAlignment="1">
      <alignment horizontal="center" vertical="center" wrapText="1"/>
    </xf>
    <xf numFmtId="0" fontId="57" fillId="0" borderId="4" xfId="4" applyFont="1" applyFill="1" applyBorder="1" applyAlignment="1">
      <alignment vertical="center" wrapText="1"/>
    </xf>
    <xf numFmtId="0" fontId="57" fillId="7" borderId="1" xfId="4" applyFont="1" applyFill="1" applyBorder="1" applyAlignment="1">
      <alignment horizontal="center" vertical="center" wrapText="1"/>
    </xf>
    <xf numFmtId="0" fontId="57" fillId="7" borderId="2" xfId="4" applyFont="1" applyFill="1" applyBorder="1" applyAlignment="1">
      <alignment vertical="center" wrapText="1"/>
    </xf>
    <xf numFmtId="43" fontId="57" fillId="7" borderId="1" xfId="4" applyNumberFormat="1" applyFont="1" applyFill="1" applyBorder="1" applyAlignment="1">
      <alignment horizontal="center" vertical="center" wrapText="1"/>
    </xf>
    <xf numFmtId="0" fontId="57" fillId="0" borderId="2" xfId="4" applyFont="1" applyFill="1" applyBorder="1" applyAlignment="1">
      <alignment vertical="center" wrapText="1"/>
    </xf>
    <xf numFmtId="0" fontId="57" fillId="7" borderId="61" xfId="4" applyFont="1" applyFill="1" applyBorder="1" applyAlignment="1">
      <alignment horizontal="center" vertical="center" wrapText="1"/>
    </xf>
    <xf numFmtId="0" fontId="57" fillId="7" borderId="5" xfId="4" applyFont="1" applyFill="1" applyBorder="1" applyAlignment="1">
      <alignment horizontal="center" vertical="center" wrapText="1"/>
    </xf>
    <xf numFmtId="43" fontId="57" fillId="7" borderId="5" xfId="4" applyNumberFormat="1" applyFont="1" applyFill="1" applyBorder="1" applyAlignment="1">
      <alignment horizontal="center" vertical="center" wrapText="1"/>
    </xf>
    <xf numFmtId="0" fontId="37" fillId="0" borderId="36" xfId="0" applyFont="1" applyBorder="1" applyAlignment="1">
      <alignment horizontal="left" vertical="center" wrapText="1"/>
    </xf>
    <xf numFmtId="0" fontId="37" fillId="0" borderId="37" xfId="0" applyFont="1" applyBorder="1" applyAlignment="1">
      <alignment horizontal="left" vertical="center" wrapText="1"/>
    </xf>
    <xf numFmtId="0" fontId="37" fillId="0" borderId="38" xfId="0" applyFont="1" applyBorder="1" applyAlignment="1">
      <alignment horizontal="left" vertical="center" wrapText="1"/>
    </xf>
    <xf numFmtId="43" fontId="28" fillId="0" borderId="0" xfId="1" applyFont="1" applyBorder="1" applyAlignment="1">
      <alignment horizontal="right"/>
    </xf>
    <xf numFmtId="0" fontId="35" fillId="0" borderId="73" xfId="0" applyFont="1" applyFill="1" applyBorder="1" applyAlignment="1">
      <alignment horizontal="right" vertical="center" wrapText="1"/>
    </xf>
    <xf numFmtId="0" fontId="35" fillId="0" borderId="71" xfId="0" applyFont="1" applyFill="1" applyBorder="1" applyAlignment="1">
      <alignment horizontal="right" vertical="center" wrapText="1"/>
    </xf>
    <xf numFmtId="0" fontId="29" fillId="0" borderId="0" xfId="0" applyFont="1" applyFill="1" applyBorder="1" applyAlignment="1">
      <alignment horizontal="center" vertical="center" wrapText="1"/>
    </xf>
    <xf numFmtId="0" fontId="33" fillId="0" borderId="0" xfId="3" applyFont="1" applyFill="1" applyBorder="1" applyAlignment="1">
      <alignment horizontal="center" vertical="center" wrapText="1"/>
    </xf>
    <xf numFmtId="0" fontId="35" fillId="0" borderId="34" xfId="0" applyFont="1" applyFill="1" applyBorder="1" applyAlignment="1">
      <alignment horizontal="center" vertical="center" wrapText="1"/>
    </xf>
    <xf numFmtId="0" fontId="35" fillId="0" borderId="9" xfId="0" applyFont="1" applyFill="1" applyBorder="1" applyAlignment="1">
      <alignment horizontal="center" vertical="center" wrapText="1"/>
    </xf>
    <xf numFmtId="43" fontId="34" fillId="0" borderId="0" xfId="1" applyFont="1" applyFill="1" applyBorder="1" applyAlignment="1">
      <alignment horizontal="center" vertical="center" wrapText="1"/>
    </xf>
    <xf numFmtId="0" fontId="35" fillId="0" borderId="43" xfId="0" applyFont="1" applyFill="1" applyBorder="1" applyAlignment="1">
      <alignment horizontal="center" vertical="center" wrapText="1"/>
    </xf>
    <xf numFmtId="0" fontId="35" fillId="0" borderId="10" xfId="0" applyFont="1" applyFill="1" applyBorder="1" applyAlignment="1">
      <alignment horizontal="center" vertical="center" wrapText="1"/>
    </xf>
    <xf numFmtId="0" fontId="35" fillId="0" borderId="35" xfId="0" applyFont="1" applyFill="1" applyBorder="1" applyAlignment="1">
      <alignment horizontal="center" vertical="center" wrapText="1"/>
    </xf>
    <xf numFmtId="0" fontId="35" fillId="0" borderId="33" xfId="0" applyFont="1" applyFill="1" applyBorder="1" applyAlignment="1">
      <alignment horizontal="center" vertical="center" wrapText="1"/>
    </xf>
    <xf numFmtId="0" fontId="35" fillId="0" borderId="65" xfId="0" applyFont="1" applyFill="1" applyBorder="1" applyAlignment="1">
      <alignment horizontal="center" vertical="center" wrapText="1"/>
    </xf>
    <xf numFmtId="0" fontId="35" fillId="0" borderId="66" xfId="0" applyFont="1" applyFill="1" applyBorder="1" applyAlignment="1">
      <alignment horizontal="center" vertical="center" wrapText="1"/>
    </xf>
    <xf numFmtId="0" fontId="35" fillId="0" borderId="67" xfId="0" applyFont="1" applyFill="1" applyBorder="1" applyAlignment="1">
      <alignment horizontal="center" vertical="center" wrapText="1"/>
    </xf>
    <xf numFmtId="0" fontId="35" fillId="0" borderId="30" xfId="0" applyFont="1" applyFill="1" applyBorder="1" applyAlignment="1">
      <alignment horizontal="center" vertical="center" wrapText="1"/>
    </xf>
    <xf numFmtId="0" fontId="35" fillId="0" borderId="1" xfId="0" applyFont="1" applyFill="1" applyBorder="1" applyAlignment="1">
      <alignment horizontal="center" vertical="center" wrapText="1"/>
    </xf>
    <xf numFmtId="0" fontId="35" fillId="0" borderId="69" xfId="0" applyFont="1" applyFill="1" applyBorder="1" applyAlignment="1">
      <alignment horizontal="center" vertical="center" wrapText="1"/>
    </xf>
    <xf numFmtId="43" fontId="35" fillId="0" borderId="5" xfId="1" applyFont="1" applyFill="1" applyBorder="1" applyAlignment="1">
      <alignment horizontal="center" vertical="center" wrapText="1"/>
    </xf>
    <xf numFmtId="43" fontId="35" fillId="0" borderId="45" xfId="1" applyFont="1" applyFill="1" applyBorder="1" applyAlignment="1">
      <alignment horizontal="center" vertical="center" wrapText="1"/>
    </xf>
    <xf numFmtId="43" fontId="35" fillId="0" borderId="48" xfId="1" applyFont="1" applyFill="1" applyBorder="1" applyAlignment="1">
      <alignment horizontal="center" vertical="center" wrapText="1"/>
    </xf>
    <xf numFmtId="43" fontId="35" fillId="0" borderId="49" xfId="1" applyFont="1" applyFill="1" applyBorder="1" applyAlignment="1">
      <alignment horizontal="center" vertical="center" wrapText="1"/>
    </xf>
    <xf numFmtId="0" fontId="35" fillId="0" borderId="72" xfId="0" applyFont="1" applyFill="1" applyBorder="1" applyAlignment="1">
      <alignment horizontal="right" vertical="center" wrapText="1"/>
    </xf>
    <xf numFmtId="43" fontId="35" fillId="0" borderId="1" xfId="1" applyFont="1" applyFill="1" applyBorder="1" applyAlignment="1">
      <alignment horizontal="center" vertical="center" wrapText="1"/>
    </xf>
    <xf numFmtId="43" fontId="35" fillId="0" borderId="46" xfId="1" applyFont="1" applyFill="1" applyBorder="1" applyAlignment="1">
      <alignment horizontal="center" vertical="center" wrapText="1"/>
    </xf>
    <xf numFmtId="0" fontId="35" fillId="0" borderId="70" xfId="1" applyNumberFormat="1" applyFont="1" applyFill="1" applyBorder="1" applyAlignment="1">
      <alignment horizontal="center" vertical="center" wrapText="1"/>
    </xf>
    <xf numFmtId="0" fontId="35" fillId="0" borderId="72" xfId="1" applyNumberFormat="1" applyFont="1" applyFill="1" applyBorder="1" applyAlignment="1">
      <alignment horizontal="center" vertical="center" wrapText="1"/>
    </xf>
    <xf numFmtId="0" fontId="35" fillId="0" borderId="74" xfId="1" applyNumberFormat="1" applyFont="1" applyFill="1" applyBorder="1" applyAlignment="1">
      <alignment horizontal="center" vertical="center" wrapText="1"/>
    </xf>
    <xf numFmtId="43" fontId="35" fillId="0" borderId="30" xfId="1" applyFont="1" applyFill="1" applyBorder="1" applyAlignment="1">
      <alignment horizontal="center" vertical="center" wrapText="1"/>
    </xf>
    <xf numFmtId="43" fontId="35" fillId="0" borderId="31" xfId="1" applyFont="1" applyFill="1" applyBorder="1" applyAlignment="1">
      <alignment horizontal="center" vertical="center" wrapText="1"/>
    </xf>
    <xf numFmtId="0" fontId="35" fillId="0" borderId="64" xfId="0" applyFont="1" applyFill="1" applyBorder="1" applyAlignment="1">
      <alignment horizontal="center" vertical="center" wrapText="1"/>
    </xf>
    <xf numFmtId="0" fontId="35" fillId="0" borderId="62" xfId="0" applyFont="1" applyFill="1" applyBorder="1" applyAlignment="1">
      <alignment horizontal="center" vertical="center" wrapText="1"/>
    </xf>
    <xf numFmtId="0" fontId="35" fillId="0" borderId="63" xfId="0" applyFont="1" applyFill="1" applyBorder="1" applyAlignment="1">
      <alignment horizontal="center" vertical="center" wrapText="1"/>
    </xf>
    <xf numFmtId="0" fontId="35" fillId="0" borderId="7" xfId="0" applyFont="1" applyFill="1" applyBorder="1" applyAlignment="1">
      <alignment horizontal="center" vertical="center" wrapText="1"/>
    </xf>
    <xf numFmtId="0" fontId="39" fillId="0" borderId="0" xfId="0" applyFont="1" applyAlignment="1">
      <alignment horizontal="right"/>
    </xf>
    <xf numFmtId="0" fontId="39" fillId="0" borderId="36" xfId="0" applyFont="1" applyBorder="1" applyAlignment="1">
      <alignment horizontal="center" vertical="center" wrapText="1"/>
    </xf>
    <xf numFmtId="0" fontId="39" fillId="0" borderId="37" xfId="0" applyFont="1" applyBorder="1" applyAlignment="1">
      <alignment horizontal="center" vertical="center" wrapText="1"/>
    </xf>
    <xf numFmtId="0" fontId="39" fillId="0" borderId="38" xfId="0" applyFont="1" applyBorder="1" applyAlignment="1">
      <alignment horizontal="center" vertical="center" wrapText="1"/>
    </xf>
    <xf numFmtId="0" fontId="10" fillId="0" borderId="0" xfId="0" applyFont="1" applyAlignment="1">
      <alignment horizontal="right"/>
    </xf>
    <xf numFmtId="0" fontId="44" fillId="2" borderId="22" xfId="0" applyFont="1" applyFill="1" applyBorder="1" applyAlignment="1">
      <alignment horizontal="center" vertical="center"/>
    </xf>
    <xf numFmtId="0" fontId="44" fillId="2" borderId="0" xfId="0" applyFont="1" applyFill="1" applyBorder="1" applyAlignment="1">
      <alignment horizontal="center" vertical="center"/>
    </xf>
    <xf numFmtId="0" fontId="30" fillId="12" borderId="26" xfId="0" applyFont="1" applyFill="1" applyBorder="1" applyAlignment="1">
      <alignment horizontal="center"/>
    </xf>
    <xf numFmtId="0" fontId="30" fillId="12" borderId="27" xfId="0" applyFont="1" applyFill="1" applyBorder="1" applyAlignment="1">
      <alignment horizontal="center"/>
    </xf>
    <xf numFmtId="0" fontId="30" fillId="12" borderId="28" xfId="0" applyFont="1" applyFill="1" applyBorder="1" applyAlignment="1">
      <alignment horizontal="center"/>
    </xf>
    <xf numFmtId="0" fontId="39" fillId="0" borderId="0" xfId="0" applyFont="1" applyBorder="1" applyAlignment="1">
      <alignment horizontal="right"/>
    </xf>
    <xf numFmtId="0" fontId="30" fillId="16" borderId="0" xfId="0" applyFont="1" applyFill="1" applyBorder="1" applyAlignment="1">
      <alignment horizontal="center" vertical="center" wrapText="1"/>
    </xf>
    <xf numFmtId="0" fontId="39" fillId="2" borderId="22" xfId="0" applyFont="1" applyFill="1" applyBorder="1" applyAlignment="1">
      <alignment horizontal="center"/>
    </xf>
    <xf numFmtId="0" fontId="39" fillId="2" borderId="0" xfId="0" applyFont="1" applyFill="1" applyBorder="1" applyAlignment="1">
      <alignment horizontal="center"/>
    </xf>
    <xf numFmtId="0" fontId="39" fillId="2" borderId="23" xfId="0" applyFont="1" applyFill="1" applyBorder="1" applyAlignment="1">
      <alignment horizontal="center"/>
    </xf>
    <xf numFmtId="0" fontId="39" fillId="12" borderId="73" xfId="0" applyFont="1" applyFill="1" applyBorder="1" applyAlignment="1">
      <alignment horizontal="center" vertical="center"/>
    </xf>
    <xf numFmtId="0" fontId="39" fillId="12" borderId="71" xfId="0" applyFont="1" applyFill="1" applyBorder="1" applyAlignment="1">
      <alignment horizontal="center" vertical="center"/>
    </xf>
    <xf numFmtId="0" fontId="39" fillId="12" borderId="74" xfId="0" applyFont="1" applyFill="1" applyBorder="1" applyAlignment="1">
      <alignment horizontal="center" vertical="center"/>
    </xf>
    <xf numFmtId="0" fontId="41" fillId="2" borderId="22" xfId="0" applyFont="1" applyFill="1" applyBorder="1" applyAlignment="1">
      <alignment horizontal="right"/>
    </xf>
    <xf numFmtId="0" fontId="41" fillId="2" borderId="0" xfId="0" applyFont="1" applyFill="1" applyBorder="1" applyAlignment="1">
      <alignment horizontal="right"/>
    </xf>
    <xf numFmtId="0" fontId="36" fillId="2" borderId="22" xfId="0" applyFont="1" applyFill="1" applyBorder="1" applyAlignment="1">
      <alignment horizontal="center"/>
    </xf>
    <xf numFmtId="0" fontId="36" fillId="2" borderId="0" xfId="0" applyFont="1" applyFill="1" applyBorder="1" applyAlignment="1">
      <alignment horizontal="center"/>
    </xf>
    <xf numFmtId="0" fontId="43" fillId="2" borderId="22" xfId="0" applyFont="1" applyFill="1" applyBorder="1" applyAlignment="1">
      <alignment horizontal="right"/>
    </xf>
    <xf numFmtId="0" fontId="43" fillId="2" borderId="0" xfId="0" applyFont="1" applyFill="1" applyBorder="1" applyAlignment="1">
      <alignment horizontal="right"/>
    </xf>
    <xf numFmtId="0" fontId="13" fillId="2" borderId="22" xfId="0" applyFont="1" applyFill="1" applyBorder="1" applyAlignment="1">
      <alignment horizontal="center" vertical="center"/>
    </xf>
    <xf numFmtId="0" fontId="13" fillId="2" borderId="0" xfId="0" applyFont="1" applyFill="1" applyBorder="1" applyAlignment="1">
      <alignment horizontal="center" vertical="center"/>
    </xf>
    <xf numFmtId="0" fontId="13" fillId="2" borderId="23" xfId="0" applyFont="1" applyFill="1" applyBorder="1" applyAlignment="1">
      <alignment horizontal="center" vertical="center"/>
    </xf>
    <xf numFmtId="0" fontId="3" fillId="12" borderId="26" xfId="0" applyFont="1" applyFill="1" applyBorder="1" applyAlignment="1">
      <alignment horizontal="center"/>
    </xf>
    <xf numFmtId="0" fontId="3" fillId="12" borderId="27" xfId="0" applyFont="1" applyFill="1" applyBorder="1" applyAlignment="1">
      <alignment horizontal="center"/>
    </xf>
    <xf numFmtId="0" fontId="3" fillId="12" borderId="28" xfId="0" applyFont="1" applyFill="1" applyBorder="1" applyAlignment="1">
      <alignment horizontal="center"/>
    </xf>
    <xf numFmtId="0" fontId="3" fillId="12" borderId="26" xfId="0" applyFont="1" applyFill="1" applyBorder="1" applyAlignment="1">
      <alignment horizontal="center" vertical="center" wrapText="1"/>
    </xf>
    <xf numFmtId="0" fontId="3" fillId="12" borderId="27" xfId="0" applyFont="1" applyFill="1" applyBorder="1" applyAlignment="1">
      <alignment horizontal="center" vertical="center" wrapText="1"/>
    </xf>
    <xf numFmtId="0" fontId="3" fillId="12" borderId="28" xfId="0" applyFont="1" applyFill="1" applyBorder="1" applyAlignment="1">
      <alignment horizontal="center" vertical="center" wrapText="1"/>
    </xf>
    <xf numFmtId="0" fontId="10" fillId="2" borderId="19" xfId="0" applyFont="1" applyFill="1" applyBorder="1" applyAlignment="1">
      <alignment horizontal="center"/>
    </xf>
    <xf numFmtId="0" fontId="10" fillId="2" borderId="20" xfId="0" applyFont="1" applyFill="1" applyBorder="1" applyAlignment="1">
      <alignment horizontal="center"/>
    </xf>
    <xf numFmtId="0" fontId="10" fillId="2" borderId="21" xfId="0" applyFont="1" applyFill="1" applyBorder="1" applyAlignment="1">
      <alignment horizontal="center"/>
    </xf>
    <xf numFmtId="0" fontId="5" fillId="2" borderId="22" xfId="0" applyFont="1" applyFill="1" applyBorder="1" applyAlignment="1">
      <alignment horizontal="right"/>
    </xf>
    <xf numFmtId="0" fontId="5" fillId="2" borderId="0" xfId="0" applyFont="1" applyFill="1" applyBorder="1" applyAlignment="1">
      <alignment horizontal="right"/>
    </xf>
    <xf numFmtId="0" fontId="5" fillId="2" borderId="23" xfId="0" applyFont="1" applyFill="1" applyBorder="1" applyAlignment="1">
      <alignment horizontal="right"/>
    </xf>
    <xf numFmtId="0" fontId="22" fillId="2" borderId="22" xfId="0" applyFont="1" applyFill="1" applyBorder="1" applyAlignment="1">
      <alignment horizontal="center"/>
    </xf>
    <xf numFmtId="0" fontId="22" fillId="2" borderId="0" xfId="0" applyFont="1" applyFill="1" applyBorder="1" applyAlignment="1">
      <alignment horizontal="center"/>
    </xf>
    <xf numFmtId="0" fontId="22" fillId="2" borderId="23" xfId="0" applyFont="1" applyFill="1" applyBorder="1" applyAlignment="1">
      <alignment horizontal="center"/>
    </xf>
    <xf numFmtId="0" fontId="21" fillId="2" borderId="22" xfId="0" applyFont="1" applyFill="1" applyBorder="1" applyAlignment="1">
      <alignment horizontal="right"/>
    </xf>
    <xf numFmtId="0" fontId="21" fillId="2" borderId="0" xfId="0" applyFont="1" applyFill="1" applyBorder="1" applyAlignment="1">
      <alignment horizontal="right"/>
    </xf>
    <xf numFmtId="0" fontId="21" fillId="2" borderId="23" xfId="0" applyFont="1" applyFill="1" applyBorder="1" applyAlignment="1">
      <alignment horizontal="right"/>
    </xf>
    <xf numFmtId="0" fontId="10" fillId="0" borderId="27" xfId="0" applyFont="1" applyBorder="1" applyAlignment="1">
      <alignment horizontal="center"/>
    </xf>
    <xf numFmtId="0" fontId="10" fillId="0" borderId="28" xfId="0" applyFont="1" applyBorder="1" applyAlignment="1">
      <alignment horizontal="center"/>
    </xf>
    <xf numFmtId="0" fontId="46" fillId="0" borderId="0" xfId="5" applyFont="1" applyAlignment="1">
      <alignment horizontal="center" vertical="center" readingOrder="1"/>
    </xf>
    <xf numFmtId="0" fontId="17" fillId="0" borderId="29" xfId="6" applyAlignment="1">
      <alignment horizontal="center" vertical="center" readingOrder="1"/>
    </xf>
    <xf numFmtId="0" fontId="47" fillId="0" borderId="2" xfId="5" applyFont="1" applyFill="1" applyBorder="1" applyAlignment="1">
      <alignment horizontal="center" vertical="center"/>
    </xf>
    <xf numFmtId="0" fontId="47" fillId="0" borderId="3" xfId="5" applyFont="1" applyFill="1" applyBorder="1" applyAlignment="1">
      <alignment horizontal="center" vertical="center"/>
    </xf>
    <xf numFmtId="0" fontId="47" fillId="0" borderId="4" xfId="5" applyFont="1" applyFill="1" applyBorder="1" applyAlignment="1">
      <alignment horizontal="center" vertical="center"/>
    </xf>
    <xf numFmtId="0" fontId="39" fillId="0" borderId="12" xfId="0" applyFont="1" applyBorder="1" applyAlignment="1">
      <alignment horizontal="center"/>
    </xf>
    <xf numFmtId="0" fontId="38" fillId="14" borderId="5" xfId="0" applyFont="1" applyFill="1" applyBorder="1" applyAlignment="1">
      <alignment horizontal="center"/>
    </xf>
    <xf numFmtId="0" fontId="38" fillId="14" borderId="6" xfId="0" applyFont="1" applyFill="1" applyBorder="1" applyAlignment="1">
      <alignment horizontal="center"/>
    </xf>
    <xf numFmtId="0" fontId="49" fillId="13" borderId="5" xfId="0" applyFont="1" applyFill="1" applyBorder="1" applyAlignment="1">
      <alignment horizontal="center" vertical="center"/>
    </xf>
    <xf numFmtId="0" fontId="49" fillId="13" borderId="6" xfId="0" applyFont="1" applyFill="1" applyBorder="1" applyAlignment="1">
      <alignment horizontal="center" vertical="center"/>
    </xf>
    <xf numFmtId="0" fontId="48" fillId="13" borderId="10" xfId="0" applyFont="1" applyFill="1" applyBorder="1" applyAlignment="1">
      <alignment horizontal="center" vertical="center"/>
    </xf>
    <xf numFmtId="0" fontId="48" fillId="13" borderId="0" xfId="0" applyFont="1" applyFill="1" applyBorder="1" applyAlignment="1">
      <alignment horizontal="center" vertical="center"/>
    </xf>
    <xf numFmtId="0" fontId="53" fillId="0" borderId="5" xfId="0" applyFont="1" applyBorder="1" applyAlignment="1">
      <alignment horizontal="center" vertical="center" wrapText="1"/>
    </xf>
    <xf numFmtId="0" fontId="53" fillId="0" borderId="9" xfId="0" applyFont="1" applyBorder="1" applyAlignment="1">
      <alignment horizontal="center" vertical="center" wrapText="1"/>
    </xf>
    <xf numFmtId="43" fontId="53" fillId="0" borderId="5" xfId="1" applyFont="1" applyBorder="1" applyAlignment="1">
      <alignment horizontal="center" vertical="center"/>
    </xf>
    <xf numFmtId="43" fontId="53" fillId="0" borderId="9" xfId="1" applyFont="1" applyBorder="1" applyAlignment="1">
      <alignment horizontal="center" vertical="center"/>
    </xf>
    <xf numFmtId="43" fontId="53" fillId="0" borderId="6" xfId="1" applyFont="1" applyBorder="1" applyAlignment="1">
      <alignment horizontal="center" vertical="center"/>
    </xf>
    <xf numFmtId="43" fontId="53" fillId="0" borderId="45" xfId="1" applyFont="1" applyBorder="1" applyAlignment="1">
      <alignment horizontal="center" vertical="center"/>
    </xf>
    <xf numFmtId="43" fontId="53" fillId="0" borderId="42" xfId="1" applyFont="1" applyBorder="1" applyAlignment="1">
      <alignment horizontal="center" vertical="center"/>
    </xf>
    <xf numFmtId="43" fontId="53" fillId="0" borderId="44" xfId="1" applyFont="1" applyBorder="1" applyAlignment="1">
      <alignment horizontal="center" vertical="center"/>
    </xf>
    <xf numFmtId="0" fontId="45" fillId="0" borderId="5" xfId="0" applyFont="1" applyBorder="1" applyAlignment="1">
      <alignment horizontal="center" vertical="center" wrapText="1"/>
    </xf>
    <xf numFmtId="0" fontId="38" fillId="0" borderId="9" xfId="0" applyFont="1" applyBorder="1" applyAlignment="1">
      <alignment horizontal="center" vertical="center" wrapText="1"/>
    </xf>
    <xf numFmtId="0" fontId="38" fillId="0" borderId="6" xfId="0" applyFont="1" applyBorder="1" applyAlignment="1">
      <alignment horizontal="center" vertical="center" wrapText="1"/>
    </xf>
    <xf numFmtId="0" fontId="54" fillId="11" borderId="1" xfId="0" applyFont="1" applyFill="1" applyBorder="1" applyAlignment="1">
      <alignment horizontal="left" vertical="center" wrapText="1"/>
    </xf>
    <xf numFmtId="0" fontId="54" fillId="0" borderId="1" xfId="0" applyFont="1" applyBorder="1" applyAlignment="1">
      <alignment horizontal="left"/>
    </xf>
    <xf numFmtId="0" fontId="54" fillId="6" borderId="1" xfId="0" applyFont="1" applyFill="1" applyBorder="1" applyAlignment="1">
      <alignment horizontal="left"/>
    </xf>
    <xf numFmtId="0" fontId="55" fillId="0" borderId="0" xfId="0" applyFont="1" applyFill="1" applyAlignment="1">
      <alignment horizontal="center" vertical="center"/>
    </xf>
    <xf numFmtId="0" fontId="49" fillId="17" borderId="14" xfId="0" applyFont="1" applyFill="1" applyBorder="1" applyAlignment="1">
      <alignment horizontal="center" vertical="center" wrapText="1"/>
    </xf>
    <xf numFmtId="0" fontId="49" fillId="17" borderId="16" xfId="0" applyFont="1" applyFill="1" applyBorder="1" applyAlignment="1">
      <alignment horizontal="center" vertical="center" wrapText="1"/>
    </xf>
    <xf numFmtId="0" fontId="49" fillId="17" borderId="15" xfId="0" applyFont="1" applyFill="1" applyBorder="1" applyAlignment="1">
      <alignment horizontal="center" vertical="center" wrapText="1"/>
    </xf>
    <xf numFmtId="43" fontId="54" fillId="6" borderId="2" xfId="1" applyFont="1" applyFill="1" applyBorder="1" applyAlignment="1">
      <alignment horizontal="center"/>
    </xf>
    <xf numFmtId="43" fontId="54" fillId="6" borderId="3" xfId="1" applyFont="1" applyFill="1" applyBorder="1" applyAlignment="1">
      <alignment horizontal="center"/>
    </xf>
    <xf numFmtId="43" fontId="54" fillId="6" borderId="4" xfId="1" applyFont="1" applyFill="1" applyBorder="1" applyAlignment="1">
      <alignment horizontal="center"/>
    </xf>
    <xf numFmtId="0" fontId="50" fillId="0" borderId="5" xfId="0" applyFont="1" applyBorder="1" applyAlignment="1">
      <alignment horizontal="center" vertical="center" wrapText="1"/>
    </xf>
    <xf numFmtId="0" fontId="50" fillId="0" borderId="9" xfId="0" applyFont="1" applyBorder="1" applyAlignment="1">
      <alignment horizontal="center" vertical="center" wrapText="1"/>
    </xf>
    <xf numFmtId="0" fontId="56" fillId="5" borderId="2" xfId="0" applyFont="1" applyFill="1" applyBorder="1" applyAlignment="1">
      <alignment horizontal="center" vertical="center"/>
    </xf>
    <xf numFmtId="0" fontId="56" fillId="5" borderId="4" xfId="0" applyFont="1" applyFill="1" applyBorder="1" applyAlignment="1">
      <alignment horizontal="center" vertical="center"/>
    </xf>
    <xf numFmtId="0" fontId="56" fillId="0" borderId="2" xfId="0" applyFont="1" applyBorder="1" applyAlignment="1">
      <alignment horizontal="left" vertical="center" wrapText="1"/>
    </xf>
    <xf numFmtId="0" fontId="56" fillId="0" borderId="4" xfId="0" applyFont="1" applyBorder="1" applyAlignment="1">
      <alignment horizontal="left" vertical="center" wrapText="1"/>
    </xf>
    <xf numFmtId="0" fontId="51" fillId="7" borderId="2" xfId="0" applyFont="1" applyFill="1" applyBorder="1" applyAlignment="1">
      <alignment horizontal="left" vertical="top" wrapText="1"/>
    </xf>
    <xf numFmtId="0" fontId="51" fillId="7" borderId="4" xfId="0" applyFont="1" applyFill="1" applyBorder="1" applyAlignment="1">
      <alignment horizontal="left" vertical="top" wrapText="1"/>
    </xf>
    <xf numFmtId="0" fontId="50" fillId="0" borderId="5" xfId="0" applyFont="1" applyBorder="1" applyAlignment="1">
      <alignment horizontal="center" vertical="center"/>
    </xf>
    <xf numFmtId="0" fontId="50" fillId="0" borderId="9" xfId="0" applyFont="1" applyBorder="1" applyAlignment="1">
      <alignment horizontal="center" vertical="center"/>
    </xf>
    <xf numFmtId="0" fontId="50" fillId="0" borderId="6" xfId="0" applyFont="1" applyBorder="1" applyAlignment="1">
      <alignment horizontal="center" vertical="center"/>
    </xf>
    <xf numFmtId="0" fontId="56" fillId="0" borderId="2" xfId="0" applyFont="1" applyBorder="1" applyAlignment="1">
      <alignment horizontal="left" vertical="top" wrapText="1"/>
    </xf>
    <xf numFmtId="0" fontId="56" fillId="0" borderId="4" xfId="0" applyFont="1" applyBorder="1" applyAlignment="1">
      <alignment horizontal="left" vertical="top" wrapText="1"/>
    </xf>
    <xf numFmtId="0" fontId="53" fillId="0" borderId="61" xfId="0" applyFont="1" applyBorder="1" applyAlignment="1">
      <alignment horizontal="center" vertical="center" wrapText="1"/>
    </xf>
    <xf numFmtId="0" fontId="53" fillId="0" borderId="43" xfId="0" applyFont="1" applyBorder="1" applyAlignment="1">
      <alignment horizontal="center" vertical="center" wrapText="1"/>
    </xf>
    <xf numFmtId="0" fontId="58" fillId="5" borderId="14" xfId="0" applyFont="1" applyFill="1" applyBorder="1" applyAlignment="1">
      <alignment horizontal="center" vertical="center"/>
    </xf>
    <xf numFmtId="0" fontId="58" fillId="5" borderId="16" xfId="0" applyFont="1" applyFill="1" applyBorder="1" applyAlignment="1">
      <alignment horizontal="center" vertical="center"/>
    </xf>
    <xf numFmtId="0" fontId="57" fillId="0" borderId="1" xfId="0" applyFont="1" applyBorder="1" applyAlignment="1">
      <alignment horizontal="center" vertical="center" wrapText="1"/>
    </xf>
    <xf numFmtId="0" fontId="57" fillId="3" borderId="2" xfId="0" applyFont="1" applyFill="1" applyBorder="1" applyAlignment="1">
      <alignment horizontal="center" vertical="center"/>
    </xf>
    <xf numFmtId="0" fontId="57" fillId="3" borderId="3" xfId="0" applyFont="1" applyFill="1" applyBorder="1" applyAlignment="1">
      <alignment horizontal="center" vertical="center"/>
    </xf>
    <xf numFmtId="0" fontId="57" fillId="3" borderId="4" xfId="0" applyFont="1" applyFill="1" applyBorder="1" applyAlignment="1">
      <alignment horizontal="center" vertical="center"/>
    </xf>
    <xf numFmtId="0" fontId="53" fillId="0" borderId="1" xfId="0" applyFont="1" applyBorder="1" applyAlignment="1">
      <alignment horizontal="center" vertical="center" wrapText="1"/>
    </xf>
    <xf numFmtId="0" fontId="57" fillId="7" borderId="14" xfId="4" applyFont="1" applyFill="1" applyBorder="1" applyAlignment="1">
      <alignment horizontal="center" vertical="center" wrapText="1"/>
    </xf>
    <xf numFmtId="0" fontId="57" fillId="7" borderId="15" xfId="4" applyFont="1" applyFill="1" applyBorder="1" applyAlignment="1">
      <alignment horizontal="center" vertical="center" wrapText="1"/>
    </xf>
    <xf numFmtId="0" fontId="54" fillId="11" borderId="1" xfId="0" applyFont="1" applyFill="1" applyBorder="1" applyAlignment="1">
      <alignment horizontal="left" vertical="center"/>
    </xf>
    <xf numFmtId="43" fontId="51" fillId="0" borderId="0" xfId="0" applyNumberFormat="1" applyFont="1" applyFill="1" applyBorder="1" applyAlignment="1">
      <alignment horizontal="right"/>
    </xf>
    <xf numFmtId="0" fontId="65" fillId="0" borderId="0" xfId="0" applyFont="1" applyFill="1" applyAlignment="1">
      <alignment horizontal="center" vertical="center"/>
    </xf>
    <xf numFmtId="0" fontId="49" fillId="4" borderId="58" xfId="0" applyFont="1" applyFill="1" applyBorder="1" applyAlignment="1">
      <alignment horizontal="center" vertical="center" wrapText="1"/>
    </xf>
    <xf numFmtId="0" fontId="49" fillId="4" borderId="59" xfId="0" applyFont="1" applyFill="1" applyBorder="1" applyAlignment="1">
      <alignment horizontal="center" vertical="center" wrapText="1"/>
    </xf>
    <xf numFmtId="0" fontId="49" fillId="4" borderId="60" xfId="0" applyFont="1" applyFill="1" applyBorder="1" applyAlignment="1">
      <alignment horizontal="center" vertical="center" wrapText="1"/>
    </xf>
    <xf numFmtId="43" fontId="52" fillId="0" borderId="14" xfId="1" applyFont="1" applyBorder="1" applyAlignment="1">
      <alignment horizontal="center" vertical="center"/>
    </xf>
    <xf numFmtId="43" fontId="52" fillId="0" borderId="11" xfId="1" applyFont="1" applyBorder="1" applyAlignment="1">
      <alignment horizontal="center" vertical="center"/>
    </xf>
    <xf numFmtId="43" fontId="52" fillId="0" borderId="1" xfId="1" applyFont="1" applyBorder="1" applyAlignment="1">
      <alignment horizontal="center" vertical="center"/>
    </xf>
    <xf numFmtId="0" fontId="57" fillId="3" borderId="2" xfId="0" applyFont="1" applyFill="1" applyBorder="1" applyAlignment="1">
      <alignment horizontal="left" vertical="center"/>
    </xf>
    <xf numFmtId="0" fontId="57" fillId="3" borderId="3" xfId="0" applyFont="1" applyFill="1" applyBorder="1" applyAlignment="1">
      <alignment horizontal="left" vertical="center"/>
    </xf>
    <xf numFmtId="0" fontId="57" fillId="3" borderId="4" xfId="0" applyFont="1" applyFill="1" applyBorder="1" applyAlignment="1">
      <alignment horizontal="left" vertical="center"/>
    </xf>
    <xf numFmtId="0" fontId="53" fillId="0" borderId="6" xfId="0" applyFont="1" applyBorder="1" applyAlignment="1">
      <alignment horizontal="center" vertical="center" wrapText="1"/>
    </xf>
    <xf numFmtId="43" fontId="53" fillId="0" borderId="4" xfId="1" applyFont="1" applyBorder="1" applyAlignment="1">
      <alignment horizontal="right" vertical="center" wrapText="1"/>
    </xf>
    <xf numFmtId="43" fontId="53" fillId="0" borderId="1" xfId="1" applyFont="1" applyBorder="1" applyAlignment="1">
      <alignment horizontal="right" vertical="center" wrapText="1"/>
    </xf>
    <xf numFmtId="43" fontId="57" fillId="0" borderId="14" xfId="4" applyNumberFormat="1" applyFont="1" applyFill="1" applyBorder="1" applyAlignment="1">
      <alignment horizontal="center" vertical="center" wrapText="1"/>
    </xf>
    <xf numFmtId="0" fontId="42" fillId="0" borderId="11" xfId="0" applyFont="1" applyBorder="1" applyAlignment="1">
      <alignment horizontal="center" vertical="center" wrapText="1"/>
    </xf>
    <xf numFmtId="43" fontId="53" fillId="0" borderId="14" xfId="1" applyFont="1" applyFill="1" applyBorder="1" applyAlignment="1">
      <alignment horizontal="center" vertical="center"/>
    </xf>
    <xf numFmtId="43" fontId="53" fillId="0" borderId="11" xfId="1" applyFont="1" applyFill="1" applyBorder="1" applyAlignment="1">
      <alignment horizontal="center" vertical="center"/>
    </xf>
    <xf numFmtId="0" fontId="57" fillId="0" borderId="5" xfId="0" applyFont="1" applyBorder="1" applyAlignment="1">
      <alignment horizontal="center" vertical="center" wrapText="1"/>
    </xf>
    <xf numFmtId="0" fontId="57" fillId="0" borderId="6" xfId="0" applyFont="1" applyBorder="1" applyAlignment="1">
      <alignment horizontal="center" vertical="center" wrapText="1"/>
    </xf>
    <xf numFmtId="43" fontId="53" fillId="0" borderId="5" xfId="1" applyFont="1" applyFill="1" applyBorder="1" applyAlignment="1">
      <alignment horizontal="center" vertical="center"/>
    </xf>
    <xf numFmtId="43" fontId="53" fillId="0" borderId="6" xfId="1" applyFont="1" applyFill="1" applyBorder="1" applyAlignment="1">
      <alignment horizontal="center" vertical="center"/>
    </xf>
    <xf numFmtId="0" fontId="53" fillId="0" borderId="5" xfId="0" applyFont="1" applyFill="1" applyBorder="1" applyAlignment="1">
      <alignment horizontal="center" vertical="center" wrapText="1"/>
    </xf>
    <xf numFmtId="0" fontId="53" fillId="0" borderId="6" xfId="0" applyFont="1" applyFill="1" applyBorder="1" applyAlignment="1">
      <alignment horizontal="center" vertical="center" wrapText="1"/>
    </xf>
    <xf numFmtId="43" fontId="53" fillId="0" borderId="5" xfId="1" applyFont="1" applyBorder="1" applyAlignment="1">
      <alignment horizontal="center" vertical="center" wrapText="1"/>
    </xf>
    <xf numFmtId="43" fontId="53" fillId="0" borderId="6" xfId="1" applyFont="1" applyBorder="1" applyAlignment="1">
      <alignment horizontal="center" vertical="center" wrapText="1"/>
    </xf>
    <xf numFmtId="43" fontId="53" fillId="0" borderId="14" xfId="1" applyFont="1" applyBorder="1" applyAlignment="1">
      <alignment horizontal="center" vertical="center" wrapText="1"/>
    </xf>
    <xf numFmtId="43" fontId="53" fillId="0" borderId="11" xfId="1" applyFont="1" applyBorder="1" applyAlignment="1">
      <alignment horizontal="center" vertical="center" wrapText="1"/>
    </xf>
    <xf numFmtId="0" fontId="49" fillId="4" borderId="2" xfId="0" applyFont="1" applyFill="1" applyBorder="1" applyAlignment="1">
      <alignment horizontal="center" vertical="center" wrapText="1"/>
    </xf>
    <xf numFmtId="0" fontId="49" fillId="4" borderId="3" xfId="0" applyFont="1" applyFill="1" applyBorder="1" applyAlignment="1">
      <alignment horizontal="center" vertical="center" wrapText="1"/>
    </xf>
    <xf numFmtId="0" fontId="49" fillId="4" borderId="4" xfId="0" applyFont="1" applyFill="1" applyBorder="1" applyAlignment="1">
      <alignment horizontal="center" vertical="center" wrapText="1"/>
    </xf>
    <xf numFmtId="0" fontId="58" fillId="0" borderId="1" xfId="0" applyFont="1" applyFill="1" applyBorder="1" applyAlignment="1">
      <alignment horizontal="center" vertical="center" wrapText="1"/>
    </xf>
    <xf numFmtId="43" fontId="53" fillId="0" borderId="1" xfId="1" applyFont="1" applyBorder="1" applyAlignment="1">
      <alignment horizontal="center" vertical="center" wrapText="1"/>
    </xf>
    <xf numFmtId="43" fontId="53" fillId="0" borderId="2" xfId="1" applyFont="1" applyBorder="1" applyAlignment="1">
      <alignment horizontal="center" vertical="center" wrapText="1"/>
    </xf>
    <xf numFmtId="0" fontId="56" fillId="5" borderId="3" xfId="0" applyFont="1" applyFill="1" applyBorder="1" applyAlignment="1">
      <alignment horizontal="center" vertical="center"/>
    </xf>
    <xf numFmtId="0" fontId="53" fillId="0" borderId="1" xfId="4" applyFont="1" applyFill="1" applyBorder="1" applyAlignment="1">
      <alignment horizontal="center" vertical="center" wrapText="1"/>
    </xf>
    <xf numFmtId="0" fontId="60" fillId="0" borderId="0" xfId="4" applyFont="1" applyFill="1" applyBorder="1" applyAlignment="1">
      <alignment horizontal="center" vertical="center" wrapText="1"/>
    </xf>
    <xf numFmtId="0" fontId="42" fillId="0" borderId="0" xfId="0" applyFont="1" applyBorder="1" applyAlignment="1">
      <alignment horizontal="center" vertical="center" wrapText="1"/>
    </xf>
    <xf numFmtId="9" fontId="53" fillId="0" borderId="5" xfId="0" applyNumberFormat="1" applyFont="1" applyFill="1" applyBorder="1" applyAlignment="1">
      <alignment horizontal="center" vertical="center" wrapText="1"/>
    </xf>
    <xf numFmtId="9" fontId="53" fillId="0" borderId="6" xfId="0" applyNumberFormat="1" applyFont="1" applyFill="1" applyBorder="1" applyAlignment="1">
      <alignment horizontal="center" vertical="center" wrapText="1"/>
    </xf>
    <xf numFmtId="0" fontId="57" fillId="3" borderId="11" xfId="0" applyFont="1" applyFill="1" applyBorder="1" applyAlignment="1">
      <alignment horizontal="left" vertical="center"/>
    </xf>
    <xf numFmtId="0" fontId="57" fillId="0" borderId="14" xfId="0" applyFont="1" applyBorder="1" applyAlignment="1">
      <alignment horizontal="center" vertical="center" wrapText="1"/>
    </xf>
    <xf numFmtId="0" fontId="57" fillId="0" borderId="16" xfId="0" applyFont="1" applyBorder="1" applyAlignment="1">
      <alignment horizontal="center" vertical="center" wrapText="1"/>
    </xf>
    <xf numFmtId="0" fontId="57" fillId="0" borderId="15" xfId="0" applyFont="1" applyBorder="1" applyAlignment="1">
      <alignment horizontal="center" vertical="center" wrapText="1"/>
    </xf>
    <xf numFmtId="43" fontId="53" fillId="0" borderId="4" xfId="1" applyFont="1" applyBorder="1" applyAlignment="1">
      <alignment horizontal="center" vertical="center" wrapText="1"/>
    </xf>
    <xf numFmtId="0" fontId="42" fillId="0" borderId="6" xfId="0" applyFont="1" applyBorder="1" applyAlignment="1">
      <alignment horizontal="center" vertical="center" wrapText="1"/>
    </xf>
    <xf numFmtId="0" fontId="53" fillId="0" borderId="5" xfId="0" applyFont="1" applyFill="1" applyBorder="1" applyAlignment="1">
      <alignment horizontal="left" vertical="center" wrapText="1"/>
    </xf>
    <xf numFmtId="0" fontId="53" fillId="0" borderId="6" xfId="0" applyFont="1" applyFill="1" applyBorder="1" applyAlignment="1">
      <alignment horizontal="left" vertical="center" wrapText="1"/>
    </xf>
    <xf numFmtId="0" fontId="59" fillId="0" borderId="5" xfId="4" applyFont="1" applyFill="1" applyBorder="1" applyAlignment="1">
      <alignment horizontal="center" vertical="center" wrapText="1"/>
    </xf>
    <xf numFmtId="0" fontId="59" fillId="0" borderId="9" xfId="4" applyFont="1" applyFill="1" applyBorder="1" applyAlignment="1">
      <alignment horizontal="center" vertical="center" wrapText="1"/>
    </xf>
    <xf numFmtId="0" fontId="59" fillId="0" borderId="6" xfId="4" applyFont="1" applyFill="1" applyBorder="1" applyAlignment="1">
      <alignment horizontal="center" vertical="center" wrapText="1"/>
    </xf>
    <xf numFmtId="0" fontId="53" fillId="0" borderId="5" xfId="0" applyFont="1" applyBorder="1" applyAlignment="1">
      <alignment horizontal="center"/>
    </xf>
    <xf numFmtId="0" fontId="53" fillId="0" borderId="9" xfId="0" applyFont="1" applyBorder="1" applyAlignment="1">
      <alignment horizontal="center"/>
    </xf>
    <xf numFmtId="0" fontId="53" fillId="0" borderId="6" xfId="0" applyFont="1" applyBorder="1" applyAlignment="1">
      <alignment horizontal="center"/>
    </xf>
    <xf numFmtId="0" fontId="53" fillId="0" borderId="9" xfId="0" applyFont="1" applyFill="1" applyBorder="1" applyAlignment="1">
      <alignment horizontal="center" vertical="center" wrapText="1"/>
    </xf>
    <xf numFmtId="0" fontId="53" fillId="0" borderId="10" xfId="0" applyFont="1" applyBorder="1" applyAlignment="1">
      <alignment horizontal="center"/>
    </xf>
    <xf numFmtId="0" fontId="53" fillId="0" borderId="11" xfId="0" applyFont="1" applyBorder="1" applyAlignment="1">
      <alignment horizontal="center"/>
    </xf>
    <xf numFmtId="0" fontId="54" fillId="0" borderId="2" xfId="0" applyFont="1" applyBorder="1" applyAlignment="1">
      <alignment horizontal="left"/>
    </xf>
    <xf numFmtId="0" fontId="54" fillId="0" borderId="3" xfId="0" applyFont="1" applyBorder="1" applyAlignment="1">
      <alignment horizontal="left"/>
    </xf>
    <xf numFmtId="0" fontId="54" fillId="0" borderId="4" xfId="0" applyFont="1" applyBorder="1" applyAlignment="1">
      <alignment horizontal="left"/>
    </xf>
    <xf numFmtId="0" fontId="53" fillId="0" borderId="11" xfId="0" applyFont="1" applyBorder="1" applyAlignment="1">
      <alignment horizontal="center" vertical="center" wrapText="1"/>
    </xf>
    <xf numFmtId="0" fontId="53" fillId="0" borderId="12" xfId="0" applyFont="1" applyBorder="1" applyAlignment="1">
      <alignment horizontal="center" vertical="center" wrapText="1"/>
    </xf>
    <xf numFmtId="0" fontId="53" fillId="0" borderId="13" xfId="0" applyFont="1" applyBorder="1" applyAlignment="1">
      <alignment horizontal="center" vertical="center" wrapText="1"/>
    </xf>
    <xf numFmtId="0" fontId="57" fillId="7" borderId="2" xfId="4" applyFont="1" applyFill="1" applyBorder="1" applyAlignment="1">
      <alignment horizontal="center" vertical="center" wrapText="1"/>
    </xf>
    <xf numFmtId="0" fontId="57" fillId="7" borderId="4" xfId="4" applyFont="1" applyFill="1" applyBorder="1" applyAlignment="1">
      <alignment horizontal="center" vertical="center" wrapText="1"/>
    </xf>
    <xf numFmtId="0" fontId="56" fillId="5" borderId="11" xfId="0" applyFont="1" applyFill="1" applyBorder="1" applyAlignment="1">
      <alignment horizontal="center" vertical="center"/>
    </xf>
    <xf numFmtId="0" fontId="61" fillId="0" borderId="5" xfId="0" applyFont="1" applyFill="1" applyBorder="1" applyAlignment="1">
      <alignment vertical="center" wrapText="1"/>
    </xf>
    <xf numFmtId="0" fontId="61" fillId="0" borderId="6" xfId="0" applyFont="1" applyFill="1" applyBorder="1" applyAlignment="1">
      <alignment vertical="center" wrapText="1"/>
    </xf>
    <xf numFmtId="0" fontId="56" fillId="5" borderId="14" xfId="0" applyFont="1" applyFill="1" applyBorder="1" applyAlignment="1">
      <alignment horizontal="center" vertical="center"/>
    </xf>
    <xf numFmtId="0" fontId="56" fillId="5" borderId="16" xfId="0" applyFont="1" applyFill="1" applyBorder="1" applyAlignment="1">
      <alignment horizontal="center" vertical="center"/>
    </xf>
    <xf numFmtId="0" fontId="56" fillId="5" borderId="15" xfId="0" applyFont="1" applyFill="1" applyBorder="1" applyAlignment="1">
      <alignment horizontal="center" vertical="center"/>
    </xf>
    <xf numFmtId="43" fontId="53" fillId="0" borderId="5" xfId="1" applyFont="1" applyBorder="1" applyAlignment="1">
      <alignment horizontal="right" vertical="center" wrapText="1"/>
    </xf>
    <xf numFmtId="43" fontId="53" fillId="0" borderId="6" xfId="1" applyFont="1" applyBorder="1" applyAlignment="1">
      <alignment horizontal="right" vertical="center" wrapText="1"/>
    </xf>
    <xf numFmtId="43" fontId="53" fillId="0" borderId="14" xfId="1" applyFont="1" applyBorder="1" applyAlignment="1">
      <alignment horizontal="right" vertical="center" wrapText="1"/>
    </xf>
    <xf numFmtId="43" fontId="53" fillId="0" borderId="11" xfId="1" applyFont="1" applyBorder="1" applyAlignment="1">
      <alignment horizontal="right" vertical="center" wrapText="1"/>
    </xf>
    <xf numFmtId="0" fontId="55" fillId="0" borderId="0" xfId="0" applyFont="1" applyFill="1" applyBorder="1" applyAlignment="1">
      <alignment horizontal="center" vertical="center"/>
    </xf>
    <xf numFmtId="0" fontId="49" fillId="4" borderId="10" xfId="0" applyFont="1" applyFill="1" applyBorder="1" applyAlignment="1">
      <alignment horizontal="center" vertical="center" wrapText="1"/>
    </xf>
    <xf numFmtId="0" fontId="49" fillId="4" borderId="0" xfId="0" applyFont="1" applyFill="1" applyBorder="1" applyAlignment="1">
      <alignment horizontal="center" vertical="center" wrapText="1"/>
    </xf>
    <xf numFmtId="0" fontId="58" fillId="0" borderId="14" xfId="0" applyFont="1" applyFill="1" applyBorder="1" applyAlignment="1">
      <alignment horizontal="center" vertical="center" wrapText="1"/>
    </xf>
    <xf numFmtId="0" fontId="58" fillId="0" borderId="11" xfId="0" applyFont="1" applyFill="1" applyBorder="1" applyAlignment="1">
      <alignment horizontal="center" vertical="center" wrapText="1"/>
    </xf>
    <xf numFmtId="0" fontId="53" fillId="0" borderId="1" xfId="0" applyFont="1" applyFill="1" applyBorder="1" applyAlignment="1">
      <alignment horizontal="center" vertical="center" wrapText="1"/>
    </xf>
    <xf numFmtId="0" fontId="58" fillId="5" borderId="1" xfId="0" applyFont="1" applyFill="1" applyBorder="1" applyAlignment="1">
      <alignment horizontal="center" vertical="center"/>
    </xf>
    <xf numFmtId="0" fontId="53" fillId="0" borderId="14" xfId="0" applyFont="1" applyBorder="1" applyAlignment="1">
      <alignment horizontal="center" vertical="center" wrapText="1"/>
    </xf>
    <xf numFmtId="0" fontId="53" fillId="0" borderId="10" xfId="0" applyFont="1" applyBorder="1" applyAlignment="1">
      <alignment horizontal="center" vertical="center" wrapText="1"/>
    </xf>
    <xf numFmtId="43" fontId="52" fillId="0" borderId="5" xfId="1" applyFont="1" applyBorder="1" applyAlignment="1">
      <alignment vertical="center"/>
    </xf>
    <xf numFmtId="43" fontId="52" fillId="0" borderId="6" xfId="1" applyFont="1" applyBorder="1" applyAlignment="1">
      <alignment vertical="center"/>
    </xf>
    <xf numFmtId="0" fontId="53" fillId="0" borderId="5" xfId="0" applyFont="1" applyFill="1" applyBorder="1" applyAlignment="1">
      <alignment vertical="center" wrapText="1"/>
    </xf>
    <xf numFmtId="0" fontId="42" fillId="0" borderId="6" xfId="0" applyFont="1" applyBorder="1" applyAlignment="1">
      <alignment vertical="center" wrapText="1"/>
    </xf>
    <xf numFmtId="0" fontId="53" fillId="0" borderId="5" xfId="4" applyFont="1" applyFill="1" applyBorder="1" applyAlignment="1">
      <alignment horizontal="center" vertical="center" wrapText="1"/>
    </xf>
    <xf numFmtId="0" fontId="61" fillId="0" borderId="6" xfId="0" applyFont="1" applyBorder="1" applyAlignment="1">
      <alignment vertical="center" wrapText="1"/>
    </xf>
    <xf numFmtId="0" fontId="53" fillId="0" borderId="2" xfId="0" applyFont="1" applyFill="1" applyBorder="1" applyAlignment="1">
      <alignment horizontal="center" vertical="center" wrapText="1"/>
    </xf>
    <xf numFmtId="0" fontId="61" fillId="0" borderId="4" xfId="0" applyFont="1" applyFill="1" applyBorder="1" applyAlignment="1">
      <alignment vertical="center" wrapText="1"/>
    </xf>
    <xf numFmtId="0" fontId="53" fillId="0" borderId="5" xfId="0" applyFont="1" applyBorder="1" applyAlignment="1"/>
    <xf numFmtId="0" fontId="42" fillId="0" borderId="6" xfId="0" applyFont="1" applyBorder="1" applyAlignment="1"/>
    <xf numFmtId="9" fontId="53" fillId="0" borderId="5" xfId="2" applyFont="1" applyFill="1" applyBorder="1" applyAlignment="1">
      <alignment horizontal="center" vertical="center" wrapText="1"/>
    </xf>
    <xf numFmtId="9" fontId="53" fillId="0" borderId="6" xfId="2" applyFont="1" applyFill="1" applyBorder="1" applyAlignment="1">
      <alignment horizontal="center" vertical="center" wrapText="1"/>
    </xf>
    <xf numFmtId="0" fontId="58" fillId="0" borderId="14" xfId="0" applyFont="1" applyBorder="1" applyAlignment="1">
      <alignment horizontal="center" vertical="center" wrapText="1"/>
    </xf>
    <xf numFmtId="43" fontId="53" fillId="0" borderId="2" xfId="1" applyFont="1" applyBorder="1" applyAlignment="1">
      <alignment horizontal="right" vertical="center" wrapText="1"/>
    </xf>
    <xf numFmtId="43" fontId="53" fillId="0" borderId="1" xfId="1" applyFont="1" applyFill="1" applyBorder="1" applyAlignment="1">
      <alignment horizontal="center" vertical="center"/>
    </xf>
  </cellXfs>
  <cellStyles count="7">
    <cellStyle name="Cella da controllare" xfId="4" builtinId="23"/>
    <cellStyle name="Colore 1" xfId="3" builtinId="29"/>
    <cellStyle name="Migliaia" xfId="1" builtinId="3"/>
    <cellStyle name="Normale" xfId="0" builtinId="0"/>
    <cellStyle name="Percentuale" xfId="2" builtinId="5"/>
    <cellStyle name="Titolo" xfId="5" builtinId="15"/>
    <cellStyle name="Titolo 1" xfId="6" builtinId="16"/>
  </cellStyles>
  <dxfs count="0"/>
  <tableStyles count="0" defaultTableStyle="TableStyleMedium2" defaultPivotStyle="PivotStyleLight16"/>
  <colors>
    <mruColors>
      <color rgb="FFFFE0A3"/>
      <color rgb="FFCCCC00"/>
      <color rgb="FF97FBA1"/>
      <color rgb="FF8D85FB"/>
      <color rgb="FFF09ED9"/>
      <color rgb="FFA7ECF3"/>
      <color rgb="FFB3DEFF"/>
      <color rgb="FF81F38C"/>
      <color rgb="FF5AB9E8"/>
      <color rgb="FFE3A68D"/>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5" Type="http://schemas.openxmlformats.org/officeDocument/2006/relationships/worksheet" Target="worksheets/sheet5.xml"/><Relationship Id="rId10" Type="http://schemas.openxmlformats.org/officeDocument/2006/relationships/calcChain" Target="calcChain.xml"/><Relationship Id="rId4" Type="http://schemas.openxmlformats.org/officeDocument/2006/relationships/worksheet" Target="worksheets/sheet4.xml"/><Relationship Id="rId9" Type="http://schemas.openxmlformats.org/officeDocument/2006/relationships/sharedStrings" Target="sharedStrings.xml"/></Relationships>
</file>

<file path=xl/charts/_rels/chart1.xml.rels><?xml version="1.0" encoding="UTF-8" standalone="yes"?>
<Relationships xmlns="http://schemas.openxmlformats.org/package/2006/relationships"><Relationship Id="rId1" Type="http://schemas.openxmlformats.org/officeDocument/2006/relationships/chartUserShapes" Target="../drawings/drawing2.xml"/></Relationships>
</file>

<file path=xl/charts/_rels/chart2.xml.rels><?xml version="1.0" encoding="UTF-8" standalone="yes"?>
<Relationships xmlns="http://schemas.openxmlformats.org/package/2006/relationships"><Relationship Id="rId1" Type="http://schemas.openxmlformats.org/officeDocument/2006/relationships/chartUserShapes" Target="../drawings/drawing3.xml"/></Relationships>
</file>

<file path=xl/charts/chart1.xml><?xml version="1.0" encoding="utf-8"?>
<c:chartSpace xmlns:c="http://schemas.openxmlformats.org/drawingml/2006/chart" xmlns:a="http://schemas.openxmlformats.org/drawingml/2006/main" xmlns:r="http://schemas.openxmlformats.org/officeDocument/2006/relationships">
  <c:date1904 val="0"/>
  <c:lang val="it-IT"/>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a:lstStyle/>
          <a:p>
            <a:pPr>
              <a:defRPr/>
            </a:pPr>
            <a:r>
              <a:rPr lang="en-US"/>
              <a:t>Priorità Politiche e risorse destinate al Ministero della Giustizia per il triennio 2018-2020 (Stanziamenti</a:t>
            </a:r>
            <a:r>
              <a:rPr lang="en-US" baseline="0"/>
              <a:t> in c/competenza)</a:t>
            </a:r>
          </a:p>
        </c:rich>
      </c:tx>
      <c:layout>
        <c:manualLayout>
          <c:xMode val="edge"/>
          <c:yMode val="edge"/>
          <c:x val="0.1429630018873651"/>
          <c:y val="2.8144239226033423E-2"/>
        </c:manualLayout>
      </c:layout>
      <c:overlay val="0"/>
    </c:title>
    <c:autoTitleDeleted val="0"/>
    <c:plotArea>
      <c:layout>
        <c:manualLayout>
          <c:layoutTarget val="inner"/>
          <c:xMode val="edge"/>
          <c:yMode val="edge"/>
          <c:x val="8.7670401863582742E-2"/>
          <c:y val="0.17872387842067006"/>
          <c:w val="0.7822617443348"/>
          <c:h val="0.62994789830375686"/>
        </c:manualLayout>
      </c:layout>
      <c:barChart>
        <c:barDir val="col"/>
        <c:grouping val="clustered"/>
        <c:varyColors val="0"/>
        <c:ser>
          <c:idx val="0"/>
          <c:order val="0"/>
          <c:tx>
            <c:strRef>
              <c:f>'ALL2DIAGRAMMA POLITICHE'!$C$4</c:f>
              <c:strCache>
                <c:ptCount val="1"/>
                <c:pt idx="0">
                  <c:v>2018</c:v>
                </c:pt>
              </c:strCache>
            </c:strRef>
          </c:tx>
          <c:spPr>
            <a:solidFill>
              <a:srgbClr val="00B0F0"/>
            </a:solidFill>
            <a:ln>
              <a:solidFill>
                <a:schemeClr val="tx1"/>
              </a:solidFill>
            </a:ln>
          </c:spPr>
          <c:invertIfNegative val="0"/>
          <c:cat>
            <c:strRef>
              <c:f>'ALL2DIAGRAMMA POLITICHE'!$A$5:$A$11</c:f>
              <c:strCache>
                <c:ptCount val="7"/>
                <c:pt idx="0">
                  <c:v>Il completamento di una politica coerente sul personale</c:v>
                </c:pt>
                <c:pt idx="1">
                  <c:v>L'ulteriore avanzamento delle politiche di digitalizzazione</c:v>
                </c:pt>
                <c:pt idx="2">
                  <c:v>Il miglioramento della qualità dell'azione amministrativa</c:v>
                </c:pt>
                <c:pt idx="3">
                  <c:v>La razionalizzazione della spesa e l'efficientamento delle strutture</c:v>
                </c:pt>
                <c:pt idx="4">
                  <c:v>Una giustizia più attenta alle domande</c:v>
                </c:pt>
                <c:pt idx="5">
                  <c:v>Passare dall'emergenza carceraria all'attuazione di un nuovo modello di reinserimento sociale</c:v>
                </c:pt>
                <c:pt idx="6">
                  <c:v>L'ulteriore rafforzamento della cooperazione giudiziaria internazionale</c:v>
                </c:pt>
              </c:strCache>
            </c:strRef>
          </c:cat>
          <c:val>
            <c:numRef>
              <c:f>'ALL2DIAGRAMMA POLITICHE'!$C$5:$C$11</c:f>
              <c:numCache>
                <c:formatCode>_(* #,##0.00_);_(* \(#,##0.00\);_(* "-"??_);_(@_)</c:formatCode>
                <c:ptCount val="7"/>
                <c:pt idx="0">
                  <c:v>98907920</c:v>
                </c:pt>
                <c:pt idx="1">
                  <c:v>291742993</c:v>
                </c:pt>
                <c:pt idx="2">
                  <c:v>59837706</c:v>
                </c:pt>
                <c:pt idx="3">
                  <c:v>29443462</c:v>
                </c:pt>
                <c:pt idx="4">
                  <c:v>3648294615</c:v>
                </c:pt>
                <c:pt idx="5">
                  <c:v>806165701</c:v>
                </c:pt>
                <c:pt idx="6">
                  <c:v>4243010</c:v>
                </c:pt>
              </c:numCache>
            </c:numRef>
          </c:val>
          <c:extLst/>
        </c:ser>
        <c:ser>
          <c:idx val="1"/>
          <c:order val="1"/>
          <c:tx>
            <c:strRef>
              <c:f>'ALL2DIAGRAMMA POLITICHE'!$D$4</c:f>
              <c:strCache>
                <c:ptCount val="1"/>
                <c:pt idx="0">
                  <c:v>2019</c:v>
                </c:pt>
              </c:strCache>
            </c:strRef>
          </c:tx>
          <c:spPr>
            <a:solidFill>
              <a:srgbClr val="002060"/>
            </a:solidFill>
            <a:ln>
              <a:solidFill>
                <a:sysClr val="windowText" lastClr="000000"/>
              </a:solidFill>
            </a:ln>
          </c:spPr>
          <c:invertIfNegative val="0"/>
          <c:cat>
            <c:strRef>
              <c:f>'ALL2DIAGRAMMA POLITICHE'!$A$5:$A$11</c:f>
              <c:strCache>
                <c:ptCount val="7"/>
                <c:pt idx="0">
                  <c:v>Il completamento di una politica coerente sul personale</c:v>
                </c:pt>
                <c:pt idx="1">
                  <c:v>L'ulteriore avanzamento delle politiche di digitalizzazione</c:v>
                </c:pt>
                <c:pt idx="2">
                  <c:v>Il miglioramento della qualità dell'azione amministrativa</c:v>
                </c:pt>
                <c:pt idx="3">
                  <c:v>La razionalizzazione della spesa e l'efficientamento delle strutture</c:v>
                </c:pt>
                <c:pt idx="4">
                  <c:v>Una giustizia più attenta alle domande</c:v>
                </c:pt>
                <c:pt idx="5">
                  <c:v>Passare dall'emergenza carceraria all'attuazione di un nuovo modello di reinserimento sociale</c:v>
                </c:pt>
                <c:pt idx="6">
                  <c:v>L'ulteriore rafforzamento della cooperazione giudiziaria internazionale</c:v>
                </c:pt>
              </c:strCache>
            </c:strRef>
          </c:cat>
          <c:val>
            <c:numRef>
              <c:f>'ALL2DIAGRAMMA POLITICHE'!$D$5:$D$11</c:f>
              <c:numCache>
                <c:formatCode>_(* #,##0.00_);_(* \(#,##0.00\);_(* "-"??_);_(@_)</c:formatCode>
                <c:ptCount val="7"/>
                <c:pt idx="0">
                  <c:v>96764680</c:v>
                </c:pt>
                <c:pt idx="1">
                  <c:v>312375101</c:v>
                </c:pt>
                <c:pt idx="2">
                  <c:v>61557179</c:v>
                </c:pt>
                <c:pt idx="3">
                  <c:v>33543524</c:v>
                </c:pt>
                <c:pt idx="4">
                  <c:v>3754854389</c:v>
                </c:pt>
                <c:pt idx="5">
                  <c:v>824435934</c:v>
                </c:pt>
                <c:pt idx="6">
                  <c:v>4237254</c:v>
                </c:pt>
              </c:numCache>
            </c:numRef>
          </c:val>
          <c:extLst/>
        </c:ser>
        <c:ser>
          <c:idx val="2"/>
          <c:order val="2"/>
          <c:tx>
            <c:strRef>
              <c:f>'ALL2DIAGRAMMA POLITICHE'!$E$4</c:f>
              <c:strCache>
                <c:ptCount val="1"/>
                <c:pt idx="0">
                  <c:v>2020</c:v>
                </c:pt>
              </c:strCache>
            </c:strRef>
          </c:tx>
          <c:spPr>
            <a:solidFill>
              <a:srgbClr val="8D85FB"/>
            </a:solidFill>
            <a:ln>
              <a:solidFill>
                <a:schemeClr val="tx1">
                  <a:lumMod val="85000"/>
                  <a:lumOff val="15000"/>
                </a:schemeClr>
              </a:solidFill>
            </a:ln>
          </c:spPr>
          <c:invertIfNegative val="0"/>
          <c:cat>
            <c:strRef>
              <c:f>'ALL2DIAGRAMMA POLITICHE'!$A$5:$A$11</c:f>
              <c:strCache>
                <c:ptCount val="7"/>
                <c:pt idx="0">
                  <c:v>Il completamento di una politica coerente sul personale</c:v>
                </c:pt>
                <c:pt idx="1">
                  <c:v>L'ulteriore avanzamento delle politiche di digitalizzazione</c:v>
                </c:pt>
                <c:pt idx="2">
                  <c:v>Il miglioramento della qualità dell'azione amministrativa</c:v>
                </c:pt>
                <c:pt idx="3">
                  <c:v>La razionalizzazione della spesa e l'efficientamento delle strutture</c:v>
                </c:pt>
                <c:pt idx="4">
                  <c:v>Una giustizia più attenta alle domande</c:v>
                </c:pt>
                <c:pt idx="5">
                  <c:v>Passare dall'emergenza carceraria all'attuazione di un nuovo modello di reinserimento sociale</c:v>
                </c:pt>
                <c:pt idx="6">
                  <c:v>L'ulteriore rafforzamento della cooperazione giudiziaria internazionale</c:v>
                </c:pt>
              </c:strCache>
            </c:strRef>
          </c:cat>
          <c:val>
            <c:numRef>
              <c:f>'ALL2DIAGRAMMA POLITICHE'!$E$5:$E$11</c:f>
              <c:numCache>
                <c:formatCode>_(* #,##0.00_);_(* \(#,##0.00\);_(* "-"??_);_(@_)</c:formatCode>
                <c:ptCount val="7"/>
                <c:pt idx="0">
                  <c:v>81881135</c:v>
                </c:pt>
                <c:pt idx="1">
                  <c:v>363373763</c:v>
                </c:pt>
                <c:pt idx="2">
                  <c:v>61201795</c:v>
                </c:pt>
                <c:pt idx="3">
                  <c:v>33549569</c:v>
                </c:pt>
                <c:pt idx="4">
                  <c:v>3756897445</c:v>
                </c:pt>
                <c:pt idx="5">
                  <c:v>830273056</c:v>
                </c:pt>
                <c:pt idx="6">
                  <c:v>4236013</c:v>
                </c:pt>
              </c:numCache>
            </c:numRef>
          </c:val>
          <c:extLst/>
        </c:ser>
        <c:dLbls>
          <c:showLegendKey val="0"/>
          <c:showVal val="0"/>
          <c:showCatName val="0"/>
          <c:showSerName val="0"/>
          <c:showPercent val="0"/>
          <c:showBubbleSize val="0"/>
        </c:dLbls>
        <c:gapWidth val="150"/>
        <c:axId val="258643664"/>
        <c:axId val="258644840"/>
      </c:barChart>
      <c:catAx>
        <c:axId val="258643664"/>
        <c:scaling>
          <c:orientation val="minMax"/>
        </c:scaling>
        <c:delete val="0"/>
        <c:axPos val="b"/>
        <c:numFmt formatCode="General" sourceLinked="0"/>
        <c:majorTickMark val="out"/>
        <c:minorTickMark val="none"/>
        <c:tickLblPos val="nextTo"/>
        <c:crossAx val="258644840"/>
        <c:crosses val="autoZero"/>
        <c:auto val="1"/>
        <c:lblAlgn val="ctr"/>
        <c:lblOffset val="100"/>
        <c:noMultiLvlLbl val="0"/>
      </c:catAx>
      <c:valAx>
        <c:axId val="258644840"/>
        <c:scaling>
          <c:orientation val="minMax"/>
        </c:scaling>
        <c:delete val="1"/>
        <c:axPos val="l"/>
        <c:majorGridlines/>
        <c:numFmt formatCode="_(* #,##0.00_);_(* \(#,##0.00\);_(* &quot;-&quot;??_);_(@_)" sourceLinked="1"/>
        <c:majorTickMark val="out"/>
        <c:minorTickMark val="none"/>
        <c:tickLblPos val="nextTo"/>
        <c:crossAx val="258643664"/>
        <c:crosses val="autoZero"/>
        <c:crossBetween val="between"/>
      </c:valAx>
      <c:dTable>
        <c:showHorzBorder val="1"/>
        <c:showVertBorder val="1"/>
        <c:showOutline val="1"/>
        <c:showKeys val="1"/>
        <c:txPr>
          <a:bodyPr/>
          <a:lstStyle/>
          <a:p>
            <a:pPr rtl="0">
              <a:defRPr b="1"/>
            </a:pPr>
            <a:endParaRPr lang="it-IT"/>
          </a:p>
        </c:txPr>
      </c:dTable>
      <c:spPr>
        <a:gradFill rotWithShape="1">
          <a:gsLst>
            <a:gs pos="0">
              <a:schemeClr val="accent1">
                <a:tint val="20000"/>
                <a:satMod val="180000"/>
                <a:lumMod val="98000"/>
              </a:schemeClr>
            </a:gs>
            <a:gs pos="40000">
              <a:schemeClr val="accent1">
                <a:tint val="30000"/>
                <a:satMod val="260000"/>
                <a:lumMod val="84000"/>
              </a:schemeClr>
            </a:gs>
            <a:gs pos="100000">
              <a:schemeClr val="accent1">
                <a:tint val="100000"/>
                <a:satMod val="110000"/>
                <a:lumMod val="100000"/>
              </a:schemeClr>
            </a:gs>
          </a:gsLst>
          <a:lin ang="5040000" scaled="1"/>
        </a:gradFill>
        <a:ln w="9525" cap="flat" cmpd="sng" algn="ctr">
          <a:solidFill>
            <a:schemeClr val="accent1"/>
          </a:solidFill>
          <a:prstDash val="solid"/>
        </a:ln>
        <a:effectLst/>
      </c:spPr>
    </c:plotArea>
    <c:plotVisOnly val="1"/>
    <c:dispBlanksAs val="gap"/>
    <c:showDLblsOverMax val="0"/>
  </c:chart>
  <c:spPr>
    <a:solidFill>
      <a:schemeClr val="lt1"/>
    </a:solidFill>
    <a:ln w="15875" cap="flat" cmpd="sng" algn="ctr">
      <a:solidFill>
        <a:schemeClr val="accent1"/>
      </a:solidFill>
      <a:prstDash val="solid"/>
    </a:ln>
    <a:effectLst/>
  </c:spPr>
  <c:txPr>
    <a:bodyPr/>
    <a:lstStyle/>
    <a:p>
      <a:pPr>
        <a:defRPr>
          <a:solidFill>
            <a:schemeClr val="dk1"/>
          </a:solidFill>
          <a:latin typeface="+mn-lt"/>
          <a:ea typeface="+mn-ea"/>
          <a:cs typeface="+mn-cs"/>
        </a:defRPr>
      </a:pPr>
      <a:endParaRPr lang="it-IT"/>
    </a:p>
  </c:txPr>
  <c:printSettings>
    <c:headerFooter/>
    <c:pageMargins b="0.75" l="0.25" r="0.25" t="0.75" header="0.3" footer="0.3"/>
    <c:pageSetup orientation="landscape"/>
  </c:printSettings>
  <c:userShapes r:id="rId1"/>
</c:chartSpace>
</file>

<file path=xl/charts/chart2.xml><?xml version="1.0" encoding="utf-8"?>
<c:chartSpace xmlns:c="http://schemas.openxmlformats.org/drawingml/2006/chart" xmlns:a="http://schemas.openxmlformats.org/drawingml/2006/main" xmlns:r="http://schemas.openxmlformats.org/officeDocument/2006/relationships">
  <c:date1904 val="0"/>
  <c:lang val="it-IT"/>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a:lstStyle/>
          <a:p>
            <a:pPr>
              <a:defRPr/>
            </a:pPr>
            <a:r>
              <a:rPr lang="en-US"/>
              <a:t>Priorità Politiche e risorse destinate al Ministero della Giustizia per il triennio 2018-2020 (Stanziamenti</a:t>
            </a:r>
            <a:r>
              <a:rPr lang="en-US" baseline="0"/>
              <a:t> in termini di cassa)</a:t>
            </a:r>
          </a:p>
        </c:rich>
      </c:tx>
      <c:layout>
        <c:manualLayout>
          <c:xMode val="edge"/>
          <c:yMode val="edge"/>
          <c:x val="0.14833575899528204"/>
          <c:y val="2.8144203576654033E-2"/>
        </c:manualLayout>
      </c:layout>
      <c:overlay val="0"/>
    </c:title>
    <c:autoTitleDeleted val="0"/>
    <c:plotArea>
      <c:layout>
        <c:manualLayout>
          <c:layoutTarget val="inner"/>
          <c:xMode val="edge"/>
          <c:yMode val="edge"/>
          <c:x val="8.7670401863582742E-2"/>
          <c:y val="0.17872387842067006"/>
          <c:w val="0.7822617443348"/>
          <c:h val="0.62994789830375686"/>
        </c:manualLayout>
      </c:layout>
      <c:barChart>
        <c:barDir val="col"/>
        <c:grouping val="clustered"/>
        <c:varyColors val="0"/>
        <c:ser>
          <c:idx val="0"/>
          <c:order val="0"/>
          <c:tx>
            <c:strRef>
              <c:f>'ALL2DIAGRAMMA POLITICHE'!$C$21</c:f>
              <c:strCache>
                <c:ptCount val="1"/>
                <c:pt idx="0">
                  <c:v>2018</c:v>
                </c:pt>
              </c:strCache>
            </c:strRef>
          </c:tx>
          <c:spPr>
            <a:solidFill>
              <a:srgbClr val="00B0F0"/>
            </a:solidFill>
            <a:ln>
              <a:solidFill>
                <a:schemeClr val="tx1"/>
              </a:solidFill>
            </a:ln>
          </c:spPr>
          <c:invertIfNegative val="0"/>
          <c:cat>
            <c:strRef>
              <c:f>'ALL2DIAGRAMMA POLITICHE'!$A$22:$A$28</c:f>
              <c:strCache>
                <c:ptCount val="7"/>
                <c:pt idx="0">
                  <c:v>Il completamento di una politica coerente sul personale</c:v>
                </c:pt>
                <c:pt idx="1">
                  <c:v>L'ulteriore avanzamento delle politiche di digitalizzazione</c:v>
                </c:pt>
                <c:pt idx="2">
                  <c:v>Il miglioramento della qualità dell'azione amministrativa</c:v>
                </c:pt>
                <c:pt idx="3">
                  <c:v>La razionalizzazione della spesa e l'efficientamento delle strutture</c:v>
                </c:pt>
                <c:pt idx="4">
                  <c:v>Una giustizia più attenta alle domande</c:v>
                </c:pt>
                <c:pt idx="5">
                  <c:v>Passare dall'emergenza carceraria all'attuazione di un nuovo modello di reinserimento sociale</c:v>
                </c:pt>
                <c:pt idx="6">
                  <c:v>L'ulteriore rafforzamento della cooperazione giudiziaria internazionale</c:v>
                </c:pt>
              </c:strCache>
            </c:strRef>
          </c:cat>
          <c:val>
            <c:numRef>
              <c:f>'ALL2DIAGRAMMA POLITICHE'!$C$22:$C$28</c:f>
              <c:numCache>
                <c:formatCode>_(* #,##0.00_);_(* \(#,##0.00\);_(* "-"??_);_(@_)</c:formatCode>
                <c:ptCount val="7"/>
                <c:pt idx="0">
                  <c:v>141019615</c:v>
                </c:pt>
                <c:pt idx="1">
                  <c:v>314929934</c:v>
                </c:pt>
                <c:pt idx="2">
                  <c:v>59837783</c:v>
                </c:pt>
                <c:pt idx="3">
                  <c:v>36698497</c:v>
                </c:pt>
                <c:pt idx="4">
                  <c:v>3727766818</c:v>
                </c:pt>
                <c:pt idx="5">
                  <c:v>830227947</c:v>
                </c:pt>
                <c:pt idx="6">
                  <c:v>4461670</c:v>
                </c:pt>
              </c:numCache>
            </c:numRef>
          </c:val>
          <c:extLst/>
        </c:ser>
        <c:ser>
          <c:idx val="1"/>
          <c:order val="1"/>
          <c:tx>
            <c:strRef>
              <c:f>'ALL2DIAGRAMMA POLITICHE'!$D$21</c:f>
              <c:strCache>
                <c:ptCount val="1"/>
                <c:pt idx="0">
                  <c:v>2019</c:v>
                </c:pt>
              </c:strCache>
            </c:strRef>
          </c:tx>
          <c:spPr>
            <a:solidFill>
              <a:srgbClr val="002060"/>
            </a:solidFill>
            <a:ln>
              <a:solidFill>
                <a:sysClr val="windowText" lastClr="000000"/>
              </a:solidFill>
            </a:ln>
          </c:spPr>
          <c:invertIfNegative val="0"/>
          <c:cat>
            <c:strRef>
              <c:f>'ALL2DIAGRAMMA POLITICHE'!$A$22:$A$28</c:f>
              <c:strCache>
                <c:ptCount val="7"/>
                <c:pt idx="0">
                  <c:v>Il completamento di una politica coerente sul personale</c:v>
                </c:pt>
                <c:pt idx="1">
                  <c:v>L'ulteriore avanzamento delle politiche di digitalizzazione</c:v>
                </c:pt>
                <c:pt idx="2">
                  <c:v>Il miglioramento della qualità dell'azione amministrativa</c:v>
                </c:pt>
                <c:pt idx="3">
                  <c:v>La razionalizzazione della spesa e l'efficientamento delle strutture</c:v>
                </c:pt>
                <c:pt idx="4">
                  <c:v>Una giustizia più attenta alle domande</c:v>
                </c:pt>
                <c:pt idx="5">
                  <c:v>Passare dall'emergenza carceraria all'attuazione di un nuovo modello di reinserimento sociale</c:v>
                </c:pt>
                <c:pt idx="6">
                  <c:v>L'ulteriore rafforzamento della cooperazione giudiziaria internazionale</c:v>
                </c:pt>
              </c:strCache>
            </c:strRef>
          </c:cat>
          <c:val>
            <c:numRef>
              <c:f>'ALL2DIAGRAMMA POLITICHE'!$D$22:$D$28</c:f>
              <c:numCache>
                <c:formatCode>_(* #,##0.00_);_(* \(#,##0.00\);_(* "-"??_);_(@_)</c:formatCode>
                <c:ptCount val="7"/>
                <c:pt idx="0">
                  <c:v>96764680</c:v>
                </c:pt>
                <c:pt idx="1">
                  <c:v>324714873</c:v>
                </c:pt>
                <c:pt idx="2">
                  <c:v>61557179</c:v>
                </c:pt>
                <c:pt idx="3">
                  <c:v>37083524</c:v>
                </c:pt>
                <c:pt idx="4">
                  <c:v>3754852610</c:v>
                </c:pt>
                <c:pt idx="5">
                  <c:v>845592745</c:v>
                </c:pt>
                <c:pt idx="6">
                  <c:v>4237254</c:v>
                </c:pt>
              </c:numCache>
            </c:numRef>
          </c:val>
          <c:extLst/>
        </c:ser>
        <c:ser>
          <c:idx val="2"/>
          <c:order val="2"/>
          <c:tx>
            <c:strRef>
              <c:f>'ALL2DIAGRAMMA POLITICHE'!$E$21</c:f>
              <c:strCache>
                <c:ptCount val="1"/>
                <c:pt idx="0">
                  <c:v>2020</c:v>
                </c:pt>
              </c:strCache>
            </c:strRef>
          </c:tx>
          <c:spPr>
            <a:solidFill>
              <a:srgbClr val="8D85FB"/>
            </a:solidFill>
            <a:ln>
              <a:solidFill>
                <a:schemeClr val="tx1">
                  <a:lumMod val="85000"/>
                  <a:lumOff val="15000"/>
                </a:schemeClr>
              </a:solidFill>
            </a:ln>
          </c:spPr>
          <c:invertIfNegative val="0"/>
          <c:cat>
            <c:strRef>
              <c:f>'ALL2DIAGRAMMA POLITICHE'!$A$22:$A$28</c:f>
              <c:strCache>
                <c:ptCount val="7"/>
                <c:pt idx="0">
                  <c:v>Il completamento di una politica coerente sul personale</c:v>
                </c:pt>
                <c:pt idx="1">
                  <c:v>L'ulteriore avanzamento delle politiche di digitalizzazione</c:v>
                </c:pt>
                <c:pt idx="2">
                  <c:v>Il miglioramento della qualità dell'azione amministrativa</c:v>
                </c:pt>
                <c:pt idx="3">
                  <c:v>La razionalizzazione della spesa e l'efficientamento delle strutture</c:v>
                </c:pt>
                <c:pt idx="4">
                  <c:v>Una giustizia più attenta alle domande</c:v>
                </c:pt>
                <c:pt idx="5">
                  <c:v>Passare dall'emergenza carceraria all'attuazione di un nuovo modello di reinserimento sociale</c:v>
                </c:pt>
                <c:pt idx="6">
                  <c:v>L'ulteriore rafforzamento della cooperazione giudiziaria internazionale</c:v>
                </c:pt>
              </c:strCache>
            </c:strRef>
          </c:cat>
          <c:val>
            <c:numRef>
              <c:f>'ALL2DIAGRAMMA POLITICHE'!$E$22:$E$28</c:f>
              <c:numCache>
                <c:formatCode>_(* #,##0.00_);_(* \(#,##0.00\);_(* "-"??_);_(@_)</c:formatCode>
                <c:ptCount val="7"/>
                <c:pt idx="0">
                  <c:v>81881135</c:v>
                </c:pt>
                <c:pt idx="1">
                  <c:v>375554470</c:v>
                </c:pt>
                <c:pt idx="2">
                  <c:v>61201794</c:v>
                </c:pt>
                <c:pt idx="3">
                  <c:v>37083477</c:v>
                </c:pt>
                <c:pt idx="4">
                  <c:v>3756818488</c:v>
                </c:pt>
                <c:pt idx="5">
                  <c:v>833723056</c:v>
                </c:pt>
                <c:pt idx="6">
                  <c:v>4236013</c:v>
                </c:pt>
              </c:numCache>
            </c:numRef>
          </c:val>
          <c:extLst/>
        </c:ser>
        <c:dLbls>
          <c:showLegendKey val="0"/>
          <c:showVal val="0"/>
          <c:showCatName val="0"/>
          <c:showSerName val="0"/>
          <c:showPercent val="0"/>
          <c:showBubbleSize val="0"/>
        </c:dLbls>
        <c:gapWidth val="150"/>
        <c:axId val="258646016"/>
        <c:axId val="258646408"/>
      </c:barChart>
      <c:catAx>
        <c:axId val="258646016"/>
        <c:scaling>
          <c:orientation val="minMax"/>
        </c:scaling>
        <c:delete val="0"/>
        <c:axPos val="b"/>
        <c:numFmt formatCode="General" sourceLinked="0"/>
        <c:majorTickMark val="out"/>
        <c:minorTickMark val="none"/>
        <c:tickLblPos val="nextTo"/>
        <c:crossAx val="258646408"/>
        <c:crosses val="autoZero"/>
        <c:auto val="1"/>
        <c:lblAlgn val="ctr"/>
        <c:lblOffset val="100"/>
        <c:noMultiLvlLbl val="0"/>
      </c:catAx>
      <c:valAx>
        <c:axId val="258646408"/>
        <c:scaling>
          <c:orientation val="minMax"/>
        </c:scaling>
        <c:delete val="1"/>
        <c:axPos val="l"/>
        <c:majorGridlines/>
        <c:numFmt formatCode="_(* #,##0.00_);_(* \(#,##0.00\);_(* &quot;-&quot;??_);_(@_)" sourceLinked="1"/>
        <c:majorTickMark val="out"/>
        <c:minorTickMark val="none"/>
        <c:tickLblPos val="nextTo"/>
        <c:crossAx val="258646016"/>
        <c:crosses val="autoZero"/>
        <c:crossBetween val="between"/>
      </c:valAx>
      <c:dTable>
        <c:showHorzBorder val="1"/>
        <c:showVertBorder val="1"/>
        <c:showOutline val="1"/>
        <c:showKeys val="1"/>
        <c:txPr>
          <a:bodyPr/>
          <a:lstStyle/>
          <a:p>
            <a:pPr rtl="0">
              <a:defRPr b="1"/>
            </a:pPr>
            <a:endParaRPr lang="it-IT"/>
          </a:p>
        </c:txPr>
      </c:dTable>
      <c:spPr>
        <a:gradFill rotWithShape="1">
          <a:gsLst>
            <a:gs pos="0">
              <a:schemeClr val="accent1">
                <a:tint val="20000"/>
                <a:satMod val="180000"/>
                <a:lumMod val="98000"/>
              </a:schemeClr>
            </a:gs>
            <a:gs pos="40000">
              <a:schemeClr val="accent1">
                <a:tint val="30000"/>
                <a:satMod val="260000"/>
                <a:lumMod val="84000"/>
              </a:schemeClr>
            </a:gs>
            <a:gs pos="100000">
              <a:schemeClr val="accent1">
                <a:tint val="100000"/>
                <a:satMod val="110000"/>
                <a:lumMod val="100000"/>
              </a:schemeClr>
            </a:gs>
          </a:gsLst>
          <a:lin ang="5040000" scaled="1"/>
        </a:gradFill>
        <a:ln w="9525" cap="flat" cmpd="sng" algn="ctr">
          <a:solidFill>
            <a:schemeClr val="accent1"/>
          </a:solidFill>
          <a:prstDash val="solid"/>
        </a:ln>
        <a:effectLst/>
      </c:spPr>
    </c:plotArea>
    <c:plotVisOnly val="1"/>
    <c:dispBlanksAs val="gap"/>
    <c:showDLblsOverMax val="0"/>
  </c:chart>
  <c:spPr>
    <a:solidFill>
      <a:schemeClr val="lt1"/>
    </a:solidFill>
    <a:ln w="15875" cap="flat" cmpd="sng" algn="ctr">
      <a:solidFill>
        <a:schemeClr val="accent1"/>
      </a:solidFill>
      <a:prstDash val="solid"/>
    </a:ln>
    <a:effectLst/>
  </c:spPr>
  <c:txPr>
    <a:bodyPr/>
    <a:lstStyle/>
    <a:p>
      <a:pPr>
        <a:defRPr>
          <a:solidFill>
            <a:schemeClr val="dk1"/>
          </a:solidFill>
          <a:latin typeface="+mn-lt"/>
          <a:ea typeface="+mn-ea"/>
          <a:cs typeface="+mn-cs"/>
        </a:defRPr>
      </a:pPr>
      <a:endParaRPr lang="it-IT"/>
    </a:p>
  </c:txPr>
  <c:printSettings>
    <c:headerFooter/>
    <c:pageMargins b="0.75" l="0.25" r="0.25" t="0.75" header="0.3" footer="0.3"/>
    <c:pageSetup orientation="landscape"/>
  </c:printSettings>
  <c:userShapes r:id="rId1"/>
</c:chartSpace>
</file>

<file path=xl/charts/chart3.xml><?xml version="1.0" encoding="utf-8"?>
<c:chartSpace xmlns:c="http://schemas.openxmlformats.org/drawingml/2006/chart" xmlns:a="http://schemas.openxmlformats.org/drawingml/2006/main" xmlns:r="http://schemas.openxmlformats.org/officeDocument/2006/relationships">
  <c:date1904 val="0"/>
  <c:lang val="it-IT"/>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view3D>
      <c:rotX val="15"/>
      <c:rotY val="20"/>
      <c:rAngAx val="0"/>
    </c:view3D>
    <c:floor>
      <c:thickness val="0"/>
    </c:floor>
    <c:sideWall>
      <c:thickness val="0"/>
      <c:spPr>
        <a:gradFill>
          <a:gsLst>
            <a:gs pos="0">
              <a:schemeClr val="accent1">
                <a:tint val="66000"/>
                <a:satMod val="160000"/>
              </a:schemeClr>
            </a:gs>
            <a:gs pos="50000">
              <a:schemeClr val="accent1">
                <a:tint val="44500"/>
                <a:satMod val="160000"/>
              </a:schemeClr>
            </a:gs>
            <a:gs pos="100000">
              <a:schemeClr val="accent1">
                <a:tint val="23500"/>
                <a:satMod val="160000"/>
              </a:schemeClr>
            </a:gs>
          </a:gsLst>
          <a:lin ang="5400000" scaled="0"/>
        </a:gradFill>
      </c:spPr>
    </c:sideWall>
    <c:backWall>
      <c:thickness val="0"/>
      <c:spPr>
        <a:gradFill>
          <a:gsLst>
            <a:gs pos="0">
              <a:schemeClr val="accent1">
                <a:tint val="66000"/>
                <a:satMod val="160000"/>
              </a:schemeClr>
            </a:gs>
            <a:gs pos="50000">
              <a:schemeClr val="accent1">
                <a:tint val="44500"/>
                <a:satMod val="160000"/>
              </a:schemeClr>
            </a:gs>
            <a:gs pos="100000">
              <a:schemeClr val="accent1">
                <a:tint val="23500"/>
                <a:satMod val="160000"/>
              </a:schemeClr>
            </a:gs>
          </a:gsLst>
          <a:lin ang="5400000" scaled="0"/>
        </a:gradFill>
      </c:spPr>
    </c:backWall>
    <c:plotArea>
      <c:layout>
        <c:manualLayout>
          <c:layoutTarget val="inner"/>
          <c:xMode val="edge"/>
          <c:yMode val="edge"/>
          <c:x val="1.8129375480000199E-2"/>
          <c:y val="3.2848073779078009E-2"/>
          <c:w val="0.7119235747546695"/>
          <c:h val="0.654119893823363"/>
        </c:manualLayout>
      </c:layout>
      <c:bar3DChart>
        <c:barDir val="col"/>
        <c:grouping val="clustered"/>
        <c:varyColors val="0"/>
        <c:ser>
          <c:idx val="0"/>
          <c:order val="0"/>
          <c:tx>
            <c:strRef>
              <c:f>ALL4RISORSEASSEGNATE!$A$36:$D$36</c:f>
              <c:strCache>
                <c:ptCount val="4"/>
                <c:pt idx="0">
                  <c:v>Risorse assegnate agli obiettivi </c:v>
                </c:pt>
              </c:strCache>
            </c:strRef>
          </c:tx>
          <c:spPr>
            <a:gradFill rotWithShape="1">
              <a:gsLst>
                <a:gs pos="0">
                  <a:schemeClr val="accent5"/>
                </a:gs>
                <a:gs pos="100000">
                  <a:schemeClr val="accent5">
                    <a:shade val="75000"/>
                    <a:satMod val="120000"/>
                    <a:lumMod val="90000"/>
                  </a:schemeClr>
                </a:gs>
              </a:gsLst>
              <a:lin ang="5400000" scaled="0"/>
            </a:gradFill>
            <a:ln w="9525" cap="flat" cmpd="sng" algn="ctr">
              <a:solidFill>
                <a:schemeClr val="accent5"/>
              </a:solidFill>
              <a:prstDash val="solid"/>
            </a:ln>
            <a:effectLst>
              <a:outerShdw blurRad="50800" dist="25400" dir="5400000" rotWithShape="0">
                <a:srgbClr val="000000">
                  <a:alpha val="28000"/>
                </a:srgbClr>
              </a:outerShdw>
            </a:effectLst>
            <a:scene3d>
              <a:camera prst="orthographicFront">
                <a:rot lat="0" lon="0" rev="0"/>
              </a:camera>
              <a:lightRig rig="threePt" dir="tl">
                <a:rot lat="0" lon="0" rev="20400000"/>
              </a:lightRig>
            </a:scene3d>
            <a:sp3d>
              <a:bevelT w="50800" h="12700" prst="softRound"/>
            </a:sp3d>
          </c:spPr>
          <c:invertIfNegative val="0"/>
          <c:cat>
            <c:strRef>
              <c:f>ALL4RISORSEASSEGNATE!$E$35:$G$35</c:f>
              <c:strCache>
                <c:ptCount val="3"/>
                <c:pt idx="0">
                  <c:v>ANNO 2018</c:v>
                </c:pt>
                <c:pt idx="1">
                  <c:v>ANNO 2019</c:v>
                </c:pt>
                <c:pt idx="2">
                  <c:v>ANNO 2020</c:v>
                </c:pt>
              </c:strCache>
            </c:strRef>
          </c:cat>
          <c:val>
            <c:numRef>
              <c:f>ALL4RISORSEASSEGNATE!$E$36:$G$36</c:f>
              <c:numCache>
                <c:formatCode>_(* #,##0.00_);_(* \(#,##0.00\);_(* "-"??_);_(@_)</c:formatCode>
                <c:ptCount val="3"/>
                <c:pt idx="0">
                  <c:v>5399068716</c:v>
                </c:pt>
                <c:pt idx="1">
                  <c:v>5548201370</c:v>
                </c:pt>
                <c:pt idx="2">
                  <c:v>5591846085</c:v>
                </c:pt>
              </c:numCache>
            </c:numRef>
          </c:val>
        </c:ser>
        <c:ser>
          <c:idx val="1"/>
          <c:order val="1"/>
          <c:tx>
            <c:strRef>
              <c:f>ALL4RISORSEASSEGNATE!$A$37:$D$37</c:f>
              <c:strCache>
                <c:ptCount val="4"/>
                <c:pt idx="0">
                  <c:v>Altre Risorse assegnate ai CDR </c:v>
                </c:pt>
              </c:strCache>
            </c:strRef>
          </c:tx>
          <c:spPr>
            <a:gradFill rotWithShape="1">
              <a:gsLst>
                <a:gs pos="0">
                  <a:schemeClr val="accent3">
                    <a:tint val="20000"/>
                    <a:satMod val="180000"/>
                    <a:lumMod val="98000"/>
                  </a:schemeClr>
                </a:gs>
                <a:gs pos="40000">
                  <a:schemeClr val="accent3">
                    <a:tint val="30000"/>
                    <a:satMod val="260000"/>
                    <a:lumMod val="84000"/>
                  </a:schemeClr>
                </a:gs>
                <a:gs pos="100000">
                  <a:schemeClr val="accent3">
                    <a:tint val="100000"/>
                    <a:satMod val="110000"/>
                    <a:lumMod val="100000"/>
                  </a:schemeClr>
                </a:gs>
              </a:gsLst>
              <a:lin ang="5040000" scaled="1"/>
            </a:gradFill>
            <a:ln w="9525" cap="flat" cmpd="sng" algn="ctr">
              <a:solidFill>
                <a:schemeClr val="accent3"/>
              </a:solidFill>
              <a:prstDash val="solid"/>
            </a:ln>
            <a:effectLst/>
          </c:spPr>
          <c:invertIfNegative val="0"/>
          <c:cat>
            <c:strRef>
              <c:f>ALL4RISORSEASSEGNATE!$E$35:$G$35</c:f>
              <c:strCache>
                <c:ptCount val="3"/>
                <c:pt idx="0">
                  <c:v>ANNO 2018</c:v>
                </c:pt>
                <c:pt idx="1">
                  <c:v>ANNO 2019</c:v>
                </c:pt>
                <c:pt idx="2">
                  <c:v>ANNO 2020</c:v>
                </c:pt>
              </c:strCache>
            </c:strRef>
          </c:cat>
          <c:val>
            <c:numRef>
              <c:f>ALL4RISORSEASSEGNATE!$E$37:$G$37</c:f>
              <c:numCache>
                <c:formatCode>_(* #,##0.00_);_(* \(#,##0.00\);_(* "-"??_);_(@_)</c:formatCode>
                <c:ptCount val="3"/>
                <c:pt idx="0">
                  <c:v>3319168662</c:v>
                </c:pt>
                <c:pt idx="1">
                  <c:v>3340632577</c:v>
                </c:pt>
                <c:pt idx="2">
                  <c:v>3248693423</c:v>
                </c:pt>
              </c:numCache>
            </c:numRef>
          </c:val>
        </c:ser>
        <c:dLbls>
          <c:showLegendKey val="0"/>
          <c:showVal val="0"/>
          <c:showCatName val="0"/>
          <c:showSerName val="0"/>
          <c:showPercent val="0"/>
          <c:showBubbleSize val="0"/>
        </c:dLbls>
        <c:gapWidth val="150"/>
        <c:shape val="cylinder"/>
        <c:axId val="258647584"/>
        <c:axId val="258647976"/>
        <c:axId val="0"/>
      </c:bar3DChart>
      <c:catAx>
        <c:axId val="258647584"/>
        <c:scaling>
          <c:orientation val="minMax"/>
        </c:scaling>
        <c:delete val="0"/>
        <c:axPos val="b"/>
        <c:numFmt formatCode="General" sourceLinked="0"/>
        <c:majorTickMark val="out"/>
        <c:minorTickMark val="none"/>
        <c:tickLblPos val="nextTo"/>
        <c:txPr>
          <a:bodyPr/>
          <a:lstStyle/>
          <a:p>
            <a:pPr>
              <a:defRPr b="1" i="1"/>
            </a:pPr>
            <a:endParaRPr lang="it-IT"/>
          </a:p>
        </c:txPr>
        <c:crossAx val="258647976"/>
        <c:crosses val="autoZero"/>
        <c:auto val="1"/>
        <c:lblAlgn val="ctr"/>
        <c:lblOffset val="100"/>
        <c:noMultiLvlLbl val="0"/>
      </c:catAx>
      <c:valAx>
        <c:axId val="258647976"/>
        <c:scaling>
          <c:orientation val="minMax"/>
        </c:scaling>
        <c:delete val="1"/>
        <c:axPos val="l"/>
        <c:majorGridlines/>
        <c:numFmt formatCode="_(* #,##0.00_);_(* \(#,##0.00\);_(* &quot;-&quot;??_);_(@_)" sourceLinked="1"/>
        <c:majorTickMark val="out"/>
        <c:minorTickMark val="none"/>
        <c:tickLblPos val="nextTo"/>
        <c:crossAx val="258647584"/>
        <c:crosses val="autoZero"/>
        <c:crossBetween val="between"/>
      </c:valAx>
      <c:dTable>
        <c:showHorzBorder val="1"/>
        <c:showVertBorder val="1"/>
        <c:showOutline val="1"/>
        <c:showKeys val="0"/>
        <c:txPr>
          <a:bodyPr/>
          <a:lstStyle/>
          <a:p>
            <a:pPr rtl="0">
              <a:defRPr sz="1100" b="1"/>
            </a:pPr>
            <a:endParaRPr lang="it-IT"/>
          </a:p>
        </c:txPr>
      </c:dTable>
    </c:plotArea>
    <c:legend>
      <c:legendPos val="r"/>
      <c:layout>
        <c:manualLayout>
          <c:xMode val="edge"/>
          <c:yMode val="edge"/>
          <c:x val="0.73639748093215995"/>
          <c:y val="0.40107250970625474"/>
          <c:w val="0.17478045716390223"/>
          <c:h val="0.23892902967939528"/>
        </c:manualLayout>
      </c:layout>
      <c:overlay val="0"/>
      <c:txPr>
        <a:bodyPr/>
        <a:lstStyle/>
        <a:p>
          <a:pPr>
            <a:defRPr sz="1200"/>
          </a:pPr>
          <a:endParaRPr lang="it-IT"/>
        </a:p>
      </c:txPr>
    </c:legend>
    <c:plotVisOnly val="1"/>
    <c:dispBlanksAs val="gap"/>
    <c:showDLblsOverMax val="0"/>
  </c:chart>
  <c:spPr>
    <a:gradFill rotWithShape="1">
      <a:gsLst>
        <a:gs pos="0">
          <a:schemeClr val="accent6">
            <a:tint val="20000"/>
            <a:satMod val="180000"/>
            <a:lumMod val="98000"/>
          </a:schemeClr>
        </a:gs>
        <a:gs pos="40000">
          <a:schemeClr val="accent6">
            <a:tint val="30000"/>
            <a:satMod val="260000"/>
            <a:lumMod val="84000"/>
          </a:schemeClr>
        </a:gs>
        <a:gs pos="100000">
          <a:schemeClr val="accent6">
            <a:tint val="100000"/>
            <a:satMod val="110000"/>
            <a:lumMod val="100000"/>
          </a:schemeClr>
        </a:gs>
      </a:gsLst>
      <a:lin ang="5040000" scaled="1"/>
    </a:gradFill>
    <a:ln w="9525" cap="flat" cmpd="sng" algn="ctr">
      <a:solidFill>
        <a:schemeClr val="accent6"/>
      </a:solidFill>
      <a:prstDash val="solid"/>
    </a:ln>
    <a:effectLst/>
  </c:spPr>
  <c:txPr>
    <a:bodyPr/>
    <a:lstStyle/>
    <a:p>
      <a:pPr>
        <a:defRPr>
          <a:solidFill>
            <a:schemeClr val="dk1"/>
          </a:solidFill>
          <a:latin typeface="+mn-lt"/>
          <a:ea typeface="+mn-ea"/>
          <a:cs typeface="+mn-cs"/>
        </a:defRPr>
      </a:pPr>
      <a:endParaRPr lang="it-IT"/>
    </a:p>
  </c:txPr>
  <c:printSettings>
    <c:headerFooter/>
    <c:pageMargins b="0.75" l="0.25" r="0.25" t="0.75" header="0.3" footer="0.3"/>
    <c:pageSetup orientation="landscape"/>
  </c:printSettings>
</c:chartSpace>
</file>

<file path=xl/charts/chart4.xml><?xml version="1.0" encoding="utf-8"?>
<c:chartSpace xmlns:c="http://schemas.openxmlformats.org/drawingml/2006/chart" xmlns:a="http://schemas.openxmlformats.org/drawingml/2006/main" xmlns:r="http://schemas.openxmlformats.org/officeDocument/2006/relationships">
  <c:date1904 val="0"/>
  <c:lang val="it-IT"/>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view3D>
      <c:rotX val="15"/>
      <c:rotY val="20"/>
      <c:rAngAx val="0"/>
    </c:view3D>
    <c:floor>
      <c:thickness val="0"/>
    </c:floor>
    <c:sideWall>
      <c:thickness val="0"/>
      <c:spPr>
        <a:gradFill>
          <a:gsLst>
            <a:gs pos="0">
              <a:schemeClr val="accent1">
                <a:tint val="66000"/>
                <a:satMod val="160000"/>
              </a:schemeClr>
            </a:gs>
            <a:gs pos="50000">
              <a:schemeClr val="accent1">
                <a:tint val="44500"/>
                <a:satMod val="160000"/>
              </a:schemeClr>
            </a:gs>
            <a:gs pos="100000">
              <a:schemeClr val="accent1">
                <a:tint val="23500"/>
                <a:satMod val="160000"/>
              </a:schemeClr>
            </a:gs>
          </a:gsLst>
          <a:lin ang="5400000" scaled="0"/>
        </a:gradFill>
      </c:spPr>
    </c:sideWall>
    <c:backWall>
      <c:thickness val="0"/>
      <c:spPr>
        <a:gradFill>
          <a:gsLst>
            <a:gs pos="0">
              <a:schemeClr val="accent1">
                <a:tint val="66000"/>
                <a:satMod val="160000"/>
              </a:schemeClr>
            </a:gs>
            <a:gs pos="50000">
              <a:schemeClr val="accent1">
                <a:tint val="44500"/>
                <a:satMod val="160000"/>
              </a:schemeClr>
            </a:gs>
            <a:gs pos="100000">
              <a:schemeClr val="accent1">
                <a:tint val="23500"/>
                <a:satMod val="160000"/>
              </a:schemeClr>
            </a:gs>
          </a:gsLst>
          <a:lin ang="5400000" scaled="0"/>
        </a:gradFill>
      </c:spPr>
    </c:backWall>
    <c:plotArea>
      <c:layout>
        <c:manualLayout>
          <c:layoutTarget val="inner"/>
          <c:xMode val="edge"/>
          <c:yMode val="edge"/>
          <c:x val="1.8129375480000199E-2"/>
          <c:y val="3.2848073779078009E-2"/>
          <c:w val="0.7119235747546695"/>
          <c:h val="0.654119893823363"/>
        </c:manualLayout>
      </c:layout>
      <c:bar3DChart>
        <c:barDir val="col"/>
        <c:grouping val="clustered"/>
        <c:varyColors val="0"/>
        <c:ser>
          <c:idx val="0"/>
          <c:order val="0"/>
          <c:tx>
            <c:strRef>
              <c:f>ALL4RISORSEASSEGNATE!$A$71</c:f>
              <c:strCache>
                <c:ptCount val="1"/>
                <c:pt idx="0">
                  <c:v>Risorse assegnate agli obiettivi </c:v>
                </c:pt>
              </c:strCache>
            </c:strRef>
          </c:tx>
          <c:spPr>
            <a:gradFill rotWithShape="1">
              <a:gsLst>
                <a:gs pos="0">
                  <a:schemeClr val="accent5"/>
                </a:gs>
                <a:gs pos="100000">
                  <a:schemeClr val="accent5">
                    <a:shade val="75000"/>
                    <a:satMod val="120000"/>
                    <a:lumMod val="90000"/>
                  </a:schemeClr>
                </a:gs>
              </a:gsLst>
              <a:lin ang="5400000" scaled="0"/>
            </a:gradFill>
            <a:ln w="9525" cap="flat" cmpd="sng" algn="ctr">
              <a:solidFill>
                <a:schemeClr val="accent5"/>
              </a:solidFill>
              <a:prstDash val="solid"/>
            </a:ln>
            <a:effectLst>
              <a:outerShdw blurRad="50800" dist="25400" dir="5400000" rotWithShape="0">
                <a:srgbClr val="000000">
                  <a:alpha val="28000"/>
                </a:srgbClr>
              </a:outerShdw>
            </a:effectLst>
            <a:scene3d>
              <a:camera prst="orthographicFront">
                <a:rot lat="0" lon="0" rev="0"/>
              </a:camera>
              <a:lightRig rig="threePt" dir="tl">
                <a:rot lat="0" lon="0" rev="20400000"/>
              </a:lightRig>
            </a:scene3d>
            <a:sp3d>
              <a:bevelT w="50800" h="12700" prst="softRound"/>
            </a:sp3d>
          </c:spPr>
          <c:invertIfNegative val="0"/>
          <c:cat>
            <c:strRef>
              <c:f>ALL4RISORSEASSEGNATE!$E$70:$G$70</c:f>
              <c:strCache>
                <c:ptCount val="3"/>
                <c:pt idx="0">
                  <c:v>ANNO 2018</c:v>
                </c:pt>
                <c:pt idx="1">
                  <c:v>ANNO 2019</c:v>
                </c:pt>
                <c:pt idx="2">
                  <c:v>ANNO 2020</c:v>
                </c:pt>
              </c:strCache>
            </c:strRef>
          </c:cat>
          <c:val>
            <c:numRef>
              <c:f>ALL4RISORSEASSEGNATE!$E$71:$G$71</c:f>
              <c:numCache>
                <c:formatCode>_(* #,##0.00_);_(* \(#,##0.00\);_(* "-"??_);_(@_)</c:formatCode>
                <c:ptCount val="3"/>
                <c:pt idx="0">
                  <c:v>5575375573</c:v>
                </c:pt>
                <c:pt idx="1">
                  <c:v>5585236174</c:v>
                </c:pt>
                <c:pt idx="2">
                  <c:v>5610931742</c:v>
                </c:pt>
              </c:numCache>
            </c:numRef>
          </c:val>
        </c:ser>
        <c:ser>
          <c:idx val="1"/>
          <c:order val="1"/>
          <c:tx>
            <c:strRef>
              <c:f>ALL4RISORSEASSEGNATE!$A$72</c:f>
              <c:strCache>
                <c:ptCount val="1"/>
                <c:pt idx="0">
                  <c:v>Altre Risorse assegnate ai CDR </c:v>
                </c:pt>
              </c:strCache>
            </c:strRef>
          </c:tx>
          <c:spPr>
            <a:gradFill rotWithShape="1">
              <a:gsLst>
                <a:gs pos="0">
                  <a:schemeClr val="accent3">
                    <a:tint val="20000"/>
                    <a:satMod val="180000"/>
                    <a:lumMod val="98000"/>
                  </a:schemeClr>
                </a:gs>
                <a:gs pos="40000">
                  <a:schemeClr val="accent3">
                    <a:tint val="30000"/>
                    <a:satMod val="260000"/>
                    <a:lumMod val="84000"/>
                  </a:schemeClr>
                </a:gs>
                <a:gs pos="100000">
                  <a:schemeClr val="accent3">
                    <a:tint val="100000"/>
                    <a:satMod val="110000"/>
                    <a:lumMod val="100000"/>
                  </a:schemeClr>
                </a:gs>
              </a:gsLst>
              <a:lin ang="5040000" scaled="1"/>
            </a:gradFill>
            <a:ln w="9525" cap="flat" cmpd="sng" algn="ctr">
              <a:solidFill>
                <a:schemeClr val="accent3"/>
              </a:solidFill>
              <a:prstDash val="solid"/>
            </a:ln>
            <a:effectLst/>
          </c:spPr>
          <c:invertIfNegative val="0"/>
          <c:cat>
            <c:strRef>
              <c:f>ALL4RISORSEASSEGNATE!$E$70:$G$70</c:f>
              <c:strCache>
                <c:ptCount val="3"/>
                <c:pt idx="0">
                  <c:v>ANNO 2018</c:v>
                </c:pt>
                <c:pt idx="1">
                  <c:v>ANNO 2019</c:v>
                </c:pt>
                <c:pt idx="2">
                  <c:v>ANNO 2020</c:v>
                </c:pt>
              </c:strCache>
            </c:strRef>
          </c:cat>
          <c:val>
            <c:numRef>
              <c:f>ALL4RISORSEASSEGNATE!$E$72:$G$72</c:f>
              <c:numCache>
                <c:formatCode>_(* #,##0.00_);_(* \(#,##0.00\);_(* "-"??_);_(@_)</c:formatCode>
                <c:ptCount val="3"/>
                <c:pt idx="0">
                  <c:v>3454082756</c:v>
                </c:pt>
                <c:pt idx="1">
                  <c:v>3377841045</c:v>
                </c:pt>
                <c:pt idx="2">
                  <c:v>3249212009</c:v>
                </c:pt>
              </c:numCache>
            </c:numRef>
          </c:val>
        </c:ser>
        <c:dLbls>
          <c:showLegendKey val="0"/>
          <c:showVal val="0"/>
          <c:showCatName val="0"/>
          <c:showSerName val="0"/>
          <c:showPercent val="0"/>
          <c:showBubbleSize val="0"/>
        </c:dLbls>
        <c:gapWidth val="150"/>
        <c:shape val="cylinder"/>
        <c:axId val="261149136"/>
        <c:axId val="261149528"/>
        <c:axId val="0"/>
      </c:bar3DChart>
      <c:catAx>
        <c:axId val="261149136"/>
        <c:scaling>
          <c:orientation val="minMax"/>
        </c:scaling>
        <c:delete val="0"/>
        <c:axPos val="b"/>
        <c:numFmt formatCode="General" sourceLinked="0"/>
        <c:majorTickMark val="out"/>
        <c:minorTickMark val="none"/>
        <c:tickLblPos val="nextTo"/>
        <c:txPr>
          <a:bodyPr/>
          <a:lstStyle/>
          <a:p>
            <a:pPr>
              <a:defRPr b="1" i="1"/>
            </a:pPr>
            <a:endParaRPr lang="it-IT"/>
          </a:p>
        </c:txPr>
        <c:crossAx val="261149528"/>
        <c:crosses val="autoZero"/>
        <c:auto val="1"/>
        <c:lblAlgn val="ctr"/>
        <c:lblOffset val="100"/>
        <c:noMultiLvlLbl val="0"/>
      </c:catAx>
      <c:valAx>
        <c:axId val="261149528"/>
        <c:scaling>
          <c:orientation val="minMax"/>
        </c:scaling>
        <c:delete val="1"/>
        <c:axPos val="l"/>
        <c:majorGridlines/>
        <c:numFmt formatCode="_(* #,##0.00_);_(* \(#,##0.00\);_(* &quot;-&quot;??_);_(@_)" sourceLinked="1"/>
        <c:majorTickMark val="out"/>
        <c:minorTickMark val="none"/>
        <c:tickLblPos val="nextTo"/>
        <c:crossAx val="261149136"/>
        <c:crosses val="autoZero"/>
        <c:crossBetween val="between"/>
      </c:valAx>
      <c:dTable>
        <c:showHorzBorder val="1"/>
        <c:showVertBorder val="1"/>
        <c:showOutline val="1"/>
        <c:showKeys val="0"/>
        <c:txPr>
          <a:bodyPr/>
          <a:lstStyle/>
          <a:p>
            <a:pPr rtl="0">
              <a:defRPr sz="1100" b="1"/>
            </a:pPr>
            <a:endParaRPr lang="it-IT"/>
          </a:p>
        </c:txPr>
      </c:dTable>
    </c:plotArea>
    <c:legend>
      <c:legendPos val="r"/>
      <c:layout>
        <c:manualLayout>
          <c:xMode val="edge"/>
          <c:yMode val="edge"/>
          <c:x val="0.73639748093215995"/>
          <c:y val="0.40107250970625474"/>
          <c:w val="0.17478045716390223"/>
          <c:h val="0.23892902967939528"/>
        </c:manualLayout>
      </c:layout>
      <c:overlay val="0"/>
      <c:txPr>
        <a:bodyPr/>
        <a:lstStyle/>
        <a:p>
          <a:pPr>
            <a:defRPr sz="1200"/>
          </a:pPr>
          <a:endParaRPr lang="it-IT"/>
        </a:p>
      </c:txPr>
    </c:legend>
    <c:plotVisOnly val="1"/>
    <c:dispBlanksAs val="gap"/>
    <c:showDLblsOverMax val="0"/>
  </c:chart>
  <c:spPr>
    <a:gradFill rotWithShape="1">
      <a:gsLst>
        <a:gs pos="0">
          <a:schemeClr val="accent6">
            <a:tint val="20000"/>
            <a:satMod val="180000"/>
            <a:lumMod val="98000"/>
          </a:schemeClr>
        </a:gs>
        <a:gs pos="40000">
          <a:schemeClr val="accent6">
            <a:tint val="30000"/>
            <a:satMod val="260000"/>
            <a:lumMod val="84000"/>
          </a:schemeClr>
        </a:gs>
        <a:gs pos="100000">
          <a:schemeClr val="accent6">
            <a:tint val="100000"/>
            <a:satMod val="110000"/>
            <a:lumMod val="100000"/>
          </a:schemeClr>
        </a:gs>
      </a:gsLst>
      <a:lin ang="5040000" scaled="1"/>
    </a:gradFill>
    <a:ln w="9525" cap="flat" cmpd="sng" algn="ctr">
      <a:solidFill>
        <a:schemeClr val="accent6"/>
      </a:solidFill>
      <a:prstDash val="solid"/>
    </a:ln>
    <a:effectLst/>
  </c:spPr>
  <c:txPr>
    <a:bodyPr/>
    <a:lstStyle/>
    <a:p>
      <a:pPr>
        <a:defRPr>
          <a:solidFill>
            <a:schemeClr val="dk1"/>
          </a:solidFill>
          <a:latin typeface="+mn-lt"/>
          <a:ea typeface="+mn-ea"/>
          <a:cs typeface="+mn-cs"/>
        </a:defRPr>
      </a:pPr>
      <a:endParaRPr lang="it-IT"/>
    </a:p>
  </c:txPr>
  <c:printSettings>
    <c:headerFooter/>
    <c:pageMargins b="0.75" l="0.25" r="0.25" t="0.75" header="0.3" footer="0.3"/>
    <c:pageSetup orientation="landscape"/>
  </c:printSettings>
</c:chartSpace>
</file>

<file path=xl/charts/chart5.xml><?xml version="1.0" encoding="utf-8"?>
<c:chartSpace xmlns:c="http://schemas.openxmlformats.org/drawingml/2006/chart" xmlns:a="http://schemas.openxmlformats.org/drawingml/2006/main" xmlns:r="http://schemas.openxmlformats.org/officeDocument/2006/relationships">
  <c:date1904 val="0"/>
  <c:lang val="it-IT"/>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manualLayout>
          <c:layoutTarget val="inner"/>
          <c:xMode val="edge"/>
          <c:yMode val="edge"/>
          <c:x val="0.22446936314945923"/>
          <c:y val="4.2328042328042331E-3"/>
          <c:w val="0.63615614044747903"/>
          <c:h val="0.95343915343915342"/>
        </c:manualLayout>
      </c:layout>
      <c:barChart>
        <c:barDir val="bar"/>
        <c:grouping val="clustered"/>
        <c:varyColors val="0"/>
        <c:ser>
          <c:idx val="0"/>
          <c:order val="0"/>
          <c:tx>
            <c:strRef>
              <c:f>ALL5RIPARTIZIONE!$B$3</c:f>
              <c:strCache>
                <c:ptCount val="1"/>
                <c:pt idx="0">
                  <c:v>2018 CP</c:v>
                </c:pt>
              </c:strCache>
            </c:strRef>
          </c:tx>
          <c:spPr>
            <a:gradFill rotWithShape="1">
              <a:gsLst>
                <a:gs pos="0">
                  <a:schemeClr val="accent5">
                    <a:tint val="20000"/>
                    <a:satMod val="180000"/>
                    <a:lumMod val="98000"/>
                  </a:schemeClr>
                </a:gs>
                <a:gs pos="40000">
                  <a:schemeClr val="accent5">
                    <a:tint val="30000"/>
                    <a:satMod val="260000"/>
                    <a:lumMod val="84000"/>
                  </a:schemeClr>
                </a:gs>
                <a:gs pos="100000">
                  <a:schemeClr val="accent5">
                    <a:tint val="100000"/>
                    <a:satMod val="110000"/>
                    <a:lumMod val="100000"/>
                  </a:schemeClr>
                </a:gs>
              </a:gsLst>
              <a:lin ang="5040000" scaled="1"/>
            </a:gradFill>
            <a:ln w="9525" cap="flat" cmpd="sng" algn="ctr">
              <a:solidFill>
                <a:schemeClr val="accent5"/>
              </a:solidFill>
              <a:prstDash val="solid"/>
            </a:ln>
            <a:effectLst/>
          </c:spPr>
          <c:invertIfNegative val="0"/>
          <c:dLbls>
            <c:spPr>
              <a:noFill/>
              <a:ln>
                <a:noFill/>
              </a:ln>
              <a:effectLst/>
            </c:spPr>
            <c:dLblPos val="outEnd"/>
            <c:showLegendKey val="0"/>
            <c:showVal val="1"/>
            <c:showCatName val="0"/>
            <c:showSerName val="0"/>
            <c:showPercent val="0"/>
            <c:showBubbleSize val="0"/>
            <c:showLeaderLines val="0"/>
            <c:extLst>
              <c:ext xmlns:c15="http://schemas.microsoft.com/office/drawing/2012/chart" uri="{CE6537A1-D6FC-4f65-9D91-7224C49458BB}">
                <c15:showLeaderLines val="1"/>
              </c:ext>
            </c:extLst>
          </c:dLbls>
          <c:cat>
            <c:strRef>
              <c:f>ALL5RIPARTIZIONE!$A$5:$A$9</c:f>
              <c:strCache>
                <c:ptCount val="5"/>
                <c:pt idx="0">
                  <c:v>Affari di Giustizia</c:v>
                </c:pt>
                <c:pt idx="1">
                  <c:v>Organizzazione Giudiziaria</c:v>
                </c:pt>
                <c:pt idx="2">
                  <c:v>Amministrazione Penitenziaria</c:v>
                </c:pt>
                <c:pt idx="3">
                  <c:v>Giustizia Minorile</c:v>
                </c:pt>
                <c:pt idx="4">
                  <c:v>Archivi Notarili</c:v>
                </c:pt>
              </c:strCache>
            </c:strRef>
          </c:cat>
          <c:val>
            <c:numRef>
              <c:f>ALL5RIPARTIZIONE!$B$5:$B$9</c:f>
              <c:numCache>
                <c:formatCode>"€"#,##0.00_);\("€"#,##0.00\)</c:formatCode>
                <c:ptCount val="5"/>
                <c:pt idx="0">
                  <c:v>4243010</c:v>
                </c:pt>
                <c:pt idx="1">
                  <c:v>4038945528</c:v>
                </c:pt>
                <c:pt idx="2">
                  <c:v>646940878</c:v>
                </c:pt>
                <c:pt idx="3">
                  <c:v>248505991</c:v>
                </c:pt>
                <c:pt idx="4">
                  <c:v>460433309</c:v>
                </c:pt>
              </c:numCache>
            </c:numRef>
          </c:val>
        </c:ser>
        <c:ser>
          <c:idx val="1"/>
          <c:order val="1"/>
          <c:tx>
            <c:strRef>
              <c:f>ALL5RIPARTIZIONE!$C$3</c:f>
              <c:strCache>
                <c:ptCount val="1"/>
                <c:pt idx="0">
                  <c:v>2019 CP</c:v>
                </c:pt>
              </c:strCache>
            </c:strRef>
          </c:tx>
          <c:spPr>
            <a:gradFill rotWithShape="1">
              <a:gsLst>
                <a:gs pos="0">
                  <a:schemeClr val="accent2">
                    <a:tint val="20000"/>
                    <a:satMod val="180000"/>
                    <a:lumMod val="98000"/>
                  </a:schemeClr>
                </a:gs>
                <a:gs pos="40000">
                  <a:schemeClr val="accent2">
                    <a:tint val="30000"/>
                    <a:satMod val="260000"/>
                    <a:lumMod val="84000"/>
                  </a:schemeClr>
                </a:gs>
                <a:gs pos="100000">
                  <a:schemeClr val="accent2">
                    <a:tint val="100000"/>
                    <a:satMod val="110000"/>
                    <a:lumMod val="100000"/>
                  </a:schemeClr>
                </a:gs>
              </a:gsLst>
              <a:lin ang="5040000" scaled="1"/>
            </a:gradFill>
            <a:ln w="9525" cap="flat" cmpd="sng" algn="ctr">
              <a:solidFill>
                <a:schemeClr val="accent2"/>
              </a:solidFill>
              <a:prstDash val="solid"/>
            </a:ln>
            <a:effectLst/>
          </c:spPr>
          <c:invertIfNegative val="0"/>
          <c:dLbls>
            <c:spPr>
              <a:noFill/>
              <a:ln>
                <a:noFill/>
              </a:ln>
              <a:effectLst/>
            </c:spPr>
            <c:dLblPos val="outEnd"/>
            <c:showLegendKey val="0"/>
            <c:showVal val="1"/>
            <c:showCatName val="0"/>
            <c:showSerName val="0"/>
            <c:showPercent val="0"/>
            <c:showBubbleSize val="0"/>
            <c:showLeaderLines val="0"/>
            <c:extLst>
              <c:ext xmlns:c15="http://schemas.microsoft.com/office/drawing/2012/chart" uri="{CE6537A1-D6FC-4f65-9D91-7224C49458BB}">
                <c15:showLeaderLines val="1"/>
              </c:ext>
            </c:extLst>
          </c:dLbls>
          <c:cat>
            <c:strRef>
              <c:f>ALL5RIPARTIZIONE!$A$5:$A$9</c:f>
              <c:strCache>
                <c:ptCount val="5"/>
                <c:pt idx="0">
                  <c:v>Affari di Giustizia</c:v>
                </c:pt>
                <c:pt idx="1">
                  <c:v>Organizzazione Giudiziaria</c:v>
                </c:pt>
                <c:pt idx="2">
                  <c:v>Amministrazione Penitenziaria</c:v>
                </c:pt>
                <c:pt idx="3">
                  <c:v>Giustizia Minorile</c:v>
                </c:pt>
                <c:pt idx="4">
                  <c:v>Archivi Notarili</c:v>
                </c:pt>
              </c:strCache>
            </c:strRef>
          </c:cat>
          <c:val>
            <c:numRef>
              <c:f>ALL5RIPARTIZIONE!$C$5:$C$9</c:f>
              <c:numCache>
                <c:formatCode>"€"#,##0.00_);\("€"#,##0.00\)</c:formatCode>
                <c:ptCount val="5"/>
                <c:pt idx="0">
                  <c:v>4237254</c:v>
                </c:pt>
                <c:pt idx="1">
                  <c:v>4163994170</c:v>
                </c:pt>
                <c:pt idx="2">
                  <c:v>661231674</c:v>
                </c:pt>
                <c:pt idx="3">
                  <c:v>258304963</c:v>
                </c:pt>
                <c:pt idx="4">
                  <c:v>460433309</c:v>
                </c:pt>
              </c:numCache>
            </c:numRef>
          </c:val>
        </c:ser>
        <c:ser>
          <c:idx val="2"/>
          <c:order val="2"/>
          <c:tx>
            <c:strRef>
              <c:f>ALL5RIPARTIZIONE!$D$3</c:f>
              <c:strCache>
                <c:ptCount val="1"/>
                <c:pt idx="0">
                  <c:v>2020 CP</c:v>
                </c:pt>
              </c:strCache>
            </c:strRef>
          </c:tx>
          <c:spPr>
            <a:gradFill rotWithShape="1">
              <a:gsLst>
                <a:gs pos="0">
                  <a:schemeClr val="accent3">
                    <a:tint val="20000"/>
                    <a:satMod val="180000"/>
                    <a:lumMod val="98000"/>
                  </a:schemeClr>
                </a:gs>
                <a:gs pos="40000">
                  <a:schemeClr val="accent3">
                    <a:tint val="30000"/>
                    <a:satMod val="260000"/>
                    <a:lumMod val="84000"/>
                  </a:schemeClr>
                </a:gs>
                <a:gs pos="100000">
                  <a:schemeClr val="accent3">
                    <a:tint val="100000"/>
                    <a:satMod val="110000"/>
                    <a:lumMod val="100000"/>
                  </a:schemeClr>
                </a:gs>
              </a:gsLst>
              <a:lin ang="5040000" scaled="1"/>
            </a:gradFill>
            <a:ln w="9525" cap="flat" cmpd="sng" algn="ctr">
              <a:solidFill>
                <a:schemeClr val="accent3"/>
              </a:solidFill>
              <a:prstDash val="solid"/>
            </a:ln>
            <a:effectLst/>
          </c:spPr>
          <c:invertIfNegative val="0"/>
          <c:dLbls>
            <c:spPr>
              <a:noFill/>
              <a:ln>
                <a:noFill/>
              </a:ln>
              <a:effectLst/>
            </c:spPr>
            <c:dLblPos val="outEnd"/>
            <c:showLegendKey val="0"/>
            <c:showVal val="1"/>
            <c:showCatName val="0"/>
            <c:showSerName val="0"/>
            <c:showPercent val="0"/>
            <c:showBubbleSize val="0"/>
            <c:showLeaderLines val="0"/>
            <c:extLst>
              <c:ext xmlns:c15="http://schemas.microsoft.com/office/drawing/2012/chart" uri="{CE6537A1-D6FC-4f65-9D91-7224C49458BB}">
                <c15:showLeaderLines val="1"/>
              </c:ext>
            </c:extLst>
          </c:dLbls>
          <c:cat>
            <c:strRef>
              <c:f>ALL5RIPARTIZIONE!$A$5:$A$9</c:f>
              <c:strCache>
                <c:ptCount val="5"/>
                <c:pt idx="0">
                  <c:v>Affari di Giustizia</c:v>
                </c:pt>
                <c:pt idx="1">
                  <c:v>Organizzazione Giudiziaria</c:v>
                </c:pt>
                <c:pt idx="2">
                  <c:v>Amministrazione Penitenziaria</c:v>
                </c:pt>
                <c:pt idx="3">
                  <c:v>Giustizia Minorile</c:v>
                </c:pt>
                <c:pt idx="4">
                  <c:v>Archivi Notarili</c:v>
                </c:pt>
              </c:strCache>
            </c:strRef>
          </c:cat>
          <c:val>
            <c:numRef>
              <c:f>ALL5RIPARTIZIONE!$D$5:$D$9</c:f>
              <c:numCache>
                <c:formatCode>"€"#,##0.00_);\("€"#,##0.00\)</c:formatCode>
                <c:ptCount val="5"/>
                <c:pt idx="0">
                  <c:v>4236013</c:v>
                </c:pt>
                <c:pt idx="1">
                  <c:v>4202152343</c:v>
                </c:pt>
                <c:pt idx="2">
                  <c:v>668945774</c:v>
                </c:pt>
                <c:pt idx="3">
                  <c:v>256078646</c:v>
                </c:pt>
                <c:pt idx="4">
                  <c:v>460433309</c:v>
                </c:pt>
              </c:numCache>
            </c:numRef>
          </c:val>
        </c:ser>
        <c:dLbls>
          <c:dLblPos val="outEnd"/>
          <c:showLegendKey val="0"/>
          <c:showVal val="1"/>
          <c:showCatName val="0"/>
          <c:showSerName val="0"/>
          <c:showPercent val="0"/>
          <c:showBubbleSize val="0"/>
        </c:dLbls>
        <c:gapWidth val="150"/>
        <c:axId val="261152272"/>
        <c:axId val="261152664"/>
      </c:barChart>
      <c:catAx>
        <c:axId val="261152272"/>
        <c:scaling>
          <c:orientation val="minMax"/>
        </c:scaling>
        <c:delete val="0"/>
        <c:axPos val="l"/>
        <c:numFmt formatCode="General" sourceLinked="1"/>
        <c:majorTickMark val="out"/>
        <c:minorTickMark val="none"/>
        <c:tickLblPos val="nextTo"/>
        <c:crossAx val="261152664"/>
        <c:crosses val="autoZero"/>
        <c:auto val="1"/>
        <c:lblAlgn val="ctr"/>
        <c:lblOffset val="100"/>
        <c:noMultiLvlLbl val="0"/>
      </c:catAx>
      <c:valAx>
        <c:axId val="261152664"/>
        <c:scaling>
          <c:orientation val="minMax"/>
        </c:scaling>
        <c:delete val="1"/>
        <c:axPos val="b"/>
        <c:majorGridlines/>
        <c:numFmt formatCode="&quot;€&quot;#,##0.00_);\(&quot;€&quot;#,##0.00\)" sourceLinked="1"/>
        <c:majorTickMark val="out"/>
        <c:minorTickMark val="none"/>
        <c:tickLblPos val="nextTo"/>
        <c:crossAx val="261152272"/>
        <c:crosses val="autoZero"/>
        <c:crossBetween val="between"/>
      </c:valAx>
      <c:spPr>
        <a:gradFill>
          <a:gsLst>
            <a:gs pos="0">
              <a:srgbClr val="5AB9E8"/>
            </a:gs>
            <a:gs pos="50000">
              <a:schemeClr val="accent1">
                <a:tint val="44500"/>
                <a:satMod val="160000"/>
              </a:schemeClr>
            </a:gs>
            <a:gs pos="100000">
              <a:schemeClr val="accent1">
                <a:tint val="23500"/>
                <a:satMod val="160000"/>
              </a:schemeClr>
            </a:gs>
          </a:gsLst>
          <a:lin ang="5400000" scaled="0"/>
        </a:gradFill>
      </c:spPr>
    </c:plotArea>
    <c:legend>
      <c:legendPos val="t"/>
      <c:layout>
        <c:manualLayout>
          <c:xMode val="edge"/>
          <c:yMode val="edge"/>
          <c:x val="0.76755436991141135"/>
          <c:y val="9.4373865698729575E-2"/>
          <c:w val="0.23092006189010816"/>
          <c:h val="4.6692484673535588E-2"/>
        </c:manualLayout>
      </c:layout>
      <c:overlay val="0"/>
      <c:txPr>
        <a:bodyPr/>
        <a:lstStyle/>
        <a:p>
          <a:pPr>
            <a:defRPr sz="1200"/>
          </a:pPr>
          <a:endParaRPr lang="it-IT"/>
        </a:p>
      </c:txPr>
    </c:legend>
    <c:plotVisOnly val="1"/>
    <c:dispBlanksAs val="gap"/>
    <c:showDLblsOverMax val="0"/>
  </c:chart>
  <c:spPr>
    <a:gradFill>
      <a:gsLst>
        <a:gs pos="0">
          <a:srgbClr val="5AB9E8"/>
        </a:gs>
        <a:gs pos="50000">
          <a:schemeClr val="accent1">
            <a:tint val="44500"/>
            <a:satMod val="160000"/>
          </a:schemeClr>
        </a:gs>
        <a:gs pos="100000">
          <a:schemeClr val="accent1">
            <a:tint val="23500"/>
            <a:satMod val="160000"/>
          </a:schemeClr>
        </a:gs>
      </a:gsLst>
      <a:lin ang="5400000" scaled="0"/>
    </a:gradFill>
  </c:spPr>
  <c:txPr>
    <a:bodyPr/>
    <a:lstStyle/>
    <a:p>
      <a:pPr>
        <a:defRPr sz="1200"/>
      </a:pPr>
      <a:endParaRPr lang="it-IT"/>
    </a:p>
  </c:txPr>
  <c:printSettings>
    <c:headerFooter/>
    <c:pageMargins b="0.75" l="0.25" r="0.25" t="0.75" header="0.3" footer="0.3"/>
    <c:pageSetup orientation="landscape"/>
  </c:printSettings>
</c:chartSpace>
</file>

<file path=xl/charts/chart6.xml><?xml version="1.0" encoding="utf-8"?>
<c:chartSpace xmlns:c="http://schemas.openxmlformats.org/drawingml/2006/chart" xmlns:a="http://schemas.openxmlformats.org/drawingml/2006/main" xmlns:r="http://schemas.openxmlformats.org/officeDocument/2006/relationships">
  <c:date1904 val="0"/>
  <c:lang val="it-IT"/>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manualLayout>
          <c:layoutTarget val="inner"/>
          <c:xMode val="edge"/>
          <c:yMode val="edge"/>
          <c:x val="0.22446936314945923"/>
          <c:y val="4.2328042328042331E-3"/>
          <c:w val="0.63615614044747903"/>
          <c:h val="0.95343915343915342"/>
        </c:manualLayout>
      </c:layout>
      <c:barChart>
        <c:barDir val="bar"/>
        <c:grouping val="clustered"/>
        <c:varyColors val="0"/>
        <c:ser>
          <c:idx val="0"/>
          <c:order val="0"/>
          <c:tx>
            <c:strRef>
              <c:f>ALL5RIPARTIZIONE!$E$3</c:f>
              <c:strCache>
                <c:ptCount val="1"/>
                <c:pt idx="0">
                  <c:v>2018 CS</c:v>
                </c:pt>
              </c:strCache>
            </c:strRef>
          </c:tx>
          <c:spPr>
            <a:gradFill rotWithShape="1">
              <a:gsLst>
                <a:gs pos="0">
                  <a:schemeClr val="accent5">
                    <a:tint val="20000"/>
                    <a:satMod val="180000"/>
                    <a:lumMod val="98000"/>
                  </a:schemeClr>
                </a:gs>
                <a:gs pos="40000">
                  <a:schemeClr val="accent5">
                    <a:tint val="30000"/>
                    <a:satMod val="260000"/>
                    <a:lumMod val="84000"/>
                  </a:schemeClr>
                </a:gs>
                <a:gs pos="100000">
                  <a:schemeClr val="accent5">
                    <a:tint val="100000"/>
                    <a:satMod val="110000"/>
                    <a:lumMod val="100000"/>
                  </a:schemeClr>
                </a:gs>
              </a:gsLst>
              <a:lin ang="5040000" scaled="1"/>
            </a:gradFill>
            <a:ln w="9525" cap="flat" cmpd="sng" algn="ctr">
              <a:solidFill>
                <a:schemeClr val="accent5"/>
              </a:solidFill>
              <a:prstDash val="solid"/>
            </a:ln>
            <a:effectLst/>
          </c:spPr>
          <c:invertIfNegative val="0"/>
          <c:dLbls>
            <c:spPr>
              <a:noFill/>
              <a:ln>
                <a:noFill/>
              </a:ln>
              <a:effectLst/>
            </c:spPr>
            <c:dLblPos val="outEnd"/>
            <c:showLegendKey val="0"/>
            <c:showVal val="1"/>
            <c:showCatName val="0"/>
            <c:showSerName val="0"/>
            <c:showPercent val="0"/>
            <c:showBubbleSize val="0"/>
            <c:showLeaderLines val="0"/>
            <c:extLst>
              <c:ext xmlns:c15="http://schemas.microsoft.com/office/drawing/2012/chart" uri="{CE6537A1-D6FC-4f65-9D91-7224C49458BB}">
                <c15:showLeaderLines val="1"/>
              </c:ext>
            </c:extLst>
          </c:dLbls>
          <c:cat>
            <c:strRef>
              <c:f>ALL5RIPARTIZIONE!$A$5:$A$9</c:f>
              <c:strCache>
                <c:ptCount val="5"/>
                <c:pt idx="0">
                  <c:v>Affari di Giustizia</c:v>
                </c:pt>
                <c:pt idx="1">
                  <c:v>Organizzazione Giudiziaria</c:v>
                </c:pt>
                <c:pt idx="2">
                  <c:v>Amministrazione Penitenziaria</c:v>
                </c:pt>
                <c:pt idx="3">
                  <c:v>Giustizia Minorile</c:v>
                </c:pt>
                <c:pt idx="4">
                  <c:v>Archivi Notarili</c:v>
                </c:pt>
              </c:strCache>
            </c:strRef>
          </c:cat>
          <c:val>
            <c:numRef>
              <c:f>ALL5RIPARTIZIONE!$E$5:$E$9</c:f>
              <c:numCache>
                <c:formatCode>"€"#,##0.00_);\("€"#,##0.00\)</c:formatCode>
                <c:ptCount val="5"/>
                <c:pt idx="0">
                  <c:v>4461670</c:v>
                </c:pt>
                <c:pt idx="1">
                  <c:v>4183716367</c:v>
                </c:pt>
                <c:pt idx="2">
                  <c:v>678258159</c:v>
                </c:pt>
                <c:pt idx="3">
                  <c:v>248506068</c:v>
                </c:pt>
                <c:pt idx="4">
                  <c:v>460433309</c:v>
                </c:pt>
              </c:numCache>
            </c:numRef>
          </c:val>
        </c:ser>
        <c:ser>
          <c:idx val="1"/>
          <c:order val="1"/>
          <c:tx>
            <c:strRef>
              <c:f>ALL5RIPARTIZIONE!$F$3</c:f>
              <c:strCache>
                <c:ptCount val="1"/>
                <c:pt idx="0">
                  <c:v>2019 CS</c:v>
                </c:pt>
              </c:strCache>
            </c:strRef>
          </c:tx>
          <c:spPr>
            <a:gradFill rotWithShape="1">
              <a:gsLst>
                <a:gs pos="0">
                  <a:schemeClr val="accent2">
                    <a:tint val="20000"/>
                    <a:satMod val="180000"/>
                    <a:lumMod val="98000"/>
                  </a:schemeClr>
                </a:gs>
                <a:gs pos="40000">
                  <a:schemeClr val="accent2">
                    <a:tint val="30000"/>
                    <a:satMod val="260000"/>
                    <a:lumMod val="84000"/>
                  </a:schemeClr>
                </a:gs>
                <a:gs pos="100000">
                  <a:schemeClr val="accent2">
                    <a:tint val="100000"/>
                    <a:satMod val="110000"/>
                    <a:lumMod val="100000"/>
                  </a:schemeClr>
                </a:gs>
              </a:gsLst>
              <a:lin ang="5040000" scaled="1"/>
            </a:gradFill>
            <a:ln w="9525" cap="flat" cmpd="sng" algn="ctr">
              <a:solidFill>
                <a:schemeClr val="accent2"/>
              </a:solidFill>
              <a:prstDash val="solid"/>
            </a:ln>
            <a:effectLst/>
          </c:spPr>
          <c:invertIfNegative val="0"/>
          <c:dLbls>
            <c:spPr>
              <a:noFill/>
              <a:ln>
                <a:noFill/>
              </a:ln>
              <a:effectLst/>
            </c:spPr>
            <c:dLblPos val="outEnd"/>
            <c:showLegendKey val="0"/>
            <c:showVal val="1"/>
            <c:showCatName val="0"/>
            <c:showSerName val="0"/>
            <c:showPercent val="0"/>
            <c:showBubbleSize val="0"/>
            <c:showLeaderLines val="0"/>
            <c:extLst>
              <c:ext xmlns:c15="http://schemas.microsoft.com/office/drawing/2012/chart" uri="{CE6537A1-D6FC-4f65-9D91-7224C49458BB}">
                <c15:showLeaderLines val="1"/>
              </c:ext>
            </c:extLst>
          </c:dLbls>
          <c:cat>
            <c:strRef>
              <c:f>ALL5RIPARTIZIONE!$A$5:$A$9</c:f>
              <c:strCache>
                <c:ptCount val="5"/>
                <c:pt idx="0">
                  <c:v>Affari di Giustizia</c:v>
                </c:pt>
                <c:pt idx="1">
                  <c:v>Organizzazione Giudiziaria</c:v>
                </c:pt>
                <c:pt idx="2">
                  <c:v>Amministrazione Penitenziaria</c:v>
                </c:pt>
                <c:pt idx="3">
                  <c:v>Giustizia Minorile</c:v>
                </c:pt>
                <c:pt idx="4">
                  <c:v>Archivi Notarili</c:v>
                </c:pt>
              </c:strCache>
            </c:strRef>
          </c:cat>
          <c:val>
            <c:numRef>
              <c:f>ALL5RIPARTIZIONE!$F$5:$F$9</c:f>
              <c:numCache>
                <c:formatCode>"€"#,##0.00_);\("€"#,##0.00\)</c:formatCode>
                <c:ptCount val="5"/>
                <c:pt idx="0">
                  <c:v>4237254</c:v>
                </c:pt>
                <c:pt idx="1">
                  <c:v>4176332163</c:v>
                </c:pt>
                <c:pt idx="2">
                  <c:v>685928485</c:v>
                </c:pt>
                <c:pt idx="3">
                  <c:v>258304963</c:v>
                </c:pt>
                <c:pt idx="4">
                  <c:v>460433309</c:v>
                </c:pt>
              </c:numCache>
            </c:numRef>
          </c:val>
        </c:ser>
        <c:ser>
          <c:idx val="2"/>
          <c:order val="2"/>
          <c:tx>
            <c:strRef>
              <c:f>ALL5RIPARTIZIONE!$G$3</c:f>
              <c:strCache>
                <c:ptCount val="1"/>
                <c:pt idx="0">
                  <c:v>2020 CS</c:v>
                </c:pt>
              </c:strCache>
            </c:strRef>
          </c:tx>
          <c:spPr>
            <a:gradFill rotWithShape="1">
              <a:gsLst>
                <a:gs pos="0">
                  <a:schemeClr val="accent3">
                    <a:tint val="20000"/>
                    <a:satMod val="180000"/>
                    <a:lumMod val="98000"/>
                  </a:schemeClr>
                </a:gs>
                <a:gs pos="40000">
                  <a:schemeClr val="accent3">
                    <a:tint val="30000"/>
                    <a:satMod val="260000"/>
                    <a:lumMod val="84000"/>
                  </a:schemeClr>
                </a:gs>
                <a:gs pos="100000">
                  <a:schemeClr val="accent3">
                    <a:tint val="100000"/>
                    <a:satMod val="110000"/>
                    <a:lumMod val="100000"/>
                  </a:schemeClr>
                </a:gs>
              </a:gsLst>
              <a:lin ang="5040000" scaled="1"/>
            </a:gradFill>
            <a:ln w="9525" cap="flat" cmpd="sng" algn="ctr">
              <a:solidFill>
                <a:schemeClr val="accent3"/>
              </a:solidFill>
              <a:prstDash val="solid"/>
            </a:ln>
            <a:effectLst/>
          </c:spPr>
          <c:invertIfNegative val="0"/>
          <c:dLbls>
            <c:spPr>
              <a:noFill/>
              <a:ln>
                <a:noFill/>
              </a:ln>
              <a:effectLst/>
            </c:spPr>
            <c:dLblPos val="outEnd"/>
            <c:showLegendKey val="0"/>
            <c:showVal val="1"/>
            <c:showCatName val="0"/>
            <c:showSerName val="0"/>
            <c:showPercent val="0"/>
            <c:showBubbleSize val="0"/>
            <c:showLeaderLines val="0"/>
            <c:extLst>
              <c:ext xmlns:c15="http://schemas.microsoft.com/office/drawing/2012/chart" uri="{CE6537A1-D6FC-4f65-9D91-7224C49458BB}">
                <c15:showLeaderLines val="1"/>
              </c:ext>
            </c:extLst>
          </c:dLbls>
          <c:cat>
            <c:strRef>
              <c:f>ALL5RIPARTIZIONE!$A$5:$A$9</c:f>
              <c:strCache>
                <c:ptCount val="5"/>
                <c:pt idx="0">
                  <c:v>Affari di Giustizia</c:v>
                </c:pt>
                <c:pt idx="1">
                  <c:v>Organizzazione Giudiziaria</c:v>
                </c:pt>
                <c:pt idx="2">
                  <c:v>Amministrazione Penitenziaria</c:v>
                </c:pt>
                <c:pt idx="3">
                  <c:v>Giustizia Minorile</c:v>
                </c:pt>
                <c:pt idx="4">
                  <c:v>Archivi Notarili</c:v>
                </c:pt>
              </c:strCache>
            </c:strRef>
          </c:cat>
          <c:val>
            <c:numRef>
              <c:f>ALL5RIPARTIZIONE!$G$5:$G$9</c:f>
              <c:numCache>
                <c:formatCode>"€"#,##0.00_);\("€"#,##0.00\)</c:formatCode>
                <c:ptCount val="5"/>
                <c:pt idx="0">
                  <c:v>4236013</c:v>
                </c:pt>
                <c:pt idx="1">
                  <c:v>4214254093</c:v>
                </c:pt>
                <c:pt idx="2">
                  <c:v>675929682</c:v>
                </c:pt>
                <c:pt idx="3">
                  <c:v>256078645</c:v>
                </c:pt>
                <c:pt idx="4">
                  <c:v>460433309</c:v>
                </c:pt>
              </c:numCache>
            </c:numRef>
          </c:val>
        </c:ser>
        <c:dLbls>
          <c:dLblPos val="outEnd"/>
          <c:showLegendKey val="0"/>
          <c:showVal val="1"/>
          <c:showCatName val="0"/>
          <c:showSerName val="0"/>
          <c:showPercent val="0"/>
          <c:showBubbleSize val="0"/>
        </c:dLbls>
        <c:gapWidth val="150"/>
        <c:axId val="261153840"/>
        <c:axId val="261154232"/>
      </c:barChart>
      <c:catAx>
        <c:axId val="261153840"/>
        <c:scaling>
          <c:orientation val="minMax"/>
        </c:scaling>
        <c:delete val="0"/>
        <c:axPos val="l"/>
        <c:numFmt formatCode="General" sourceLinked="1"/>
        <c:majorTickMark val="out"/>
        <c:minorTickMark val="none"/>
        <c:tickLblPos val="nextTo"/>
        <c:crossAx val="261154232"/>
        <c:crosses val="autoZero"/>
        <c:auto val="1"/>
        <c:lblAlgn val="ctr"/>
        <c:lblOffset val="100"/>
        <c:noMultiLvlLbl val="0"/>
      </c:catAx>
      <c:valAx>
        <c:axId val="261154232"/>
        <c:scaling>
          <c:orientation val="minMax"/>
        </c:scaling>
        <c:delete val="1"/>
        <c:axPos val="b"/>
        <c:majorGridlines/>
        <c:numFmt formatCode="&quot;€&quot;#,##0.00_);\(&quot;€&quot;#,##0.00\)" sourceLinked="1"/>
        <c:majorTickMark val="out"/>
        <c:minorTickMark val="none"/>
        <c:tickLblPos val="nextTo"/>
        <c:crossAx val="261153840"/>
        <c:crosses val="autoZero"/>
        <c:crossBetween val="between"/>
      </c:valAx>
      <c:spPr>
        <a:gradFill>
          <a:gsLst>
            <a:gs pos="0">
              <a:srgbClr val="5AB9E8"/>
            </a:gs>
            <a:gs pos="50000">
              <a:schemeClr val="accent1">
                <a:tint val="44500"/>
                <a:satMod val="160000"/>
              </a:schemeClr>
            </a:gs>
            <a:gs pos="100000">
              <a:schemeClr val="accent1">
                <a:tint val="23500"/>
                <a:satMod val="160000"/>
              </a:schemeClr>
            </a:gs>
          </a:gsLst>
          <a:lin ang="5400000" scaled="0"/>
        </a:gradFill>
      </c:spPr>
    </c:plotArea>
    <c:legend>
      <c:legendPos val="t"/>
      <c:layout>
        <c:manualLayout>
          <c:xMode val="edge"/>
          <c:yMode val="edge"/>
          <c:x val="0.76755436991141135"/>
          <c:y val="9.4373865698729575E-2"/>
          <c:w val="0.23092006189010816"/>
          <c:h val="4.6692484673535588E-2"/>
        </c:manualLayout>
      </c:layout>
      <c:overlay val="0"/>
      <c:txPr>
        <a:bodyPr/>
        <a:lstStyle/>
        <a:p>
          <a:pPr>
            <a:defRPr sz="1200"/>
          </a:pPr>
          <a:endParaRPr lang="it-IT"/>
        </a:p>
      </c:txPr>
    </c:legend>
    <c:plotVisOnly val="1"/>
    <c:dispBlanksAs val="gap"/>
    <c:showDLblsOverMax val="0"/>
  </c:chart>
  <c:spPr>
    <a:gradFill>
      <a:gsLst>
        <a:gs pos="0">
          <a:srgbClr val="5AB9E8"/>
        </a:gs>
        <a:gs pos="50000">
          <a:schemeClr val="accent1">
            <a:tint val="44500"/>
            <a:satMod val="160000"/>
          </a:schemeClr>
        </a:gs>
        <a:gs pos="100000">
          <a:schemeClr val="accent1">
            <a:tint val="23500"/>
            <a:satMod val="160000"/>
          </a:schemeClr>
        </a:gs>
      </a:gsLst>
      <a:lin ang="5400000" scaled="0"/>
    </a:gradFill>
  </c:spPr>
  <c:txPr>
    <a:bodyPr/>
    <a:lstStyle/>
    <a:p>
      <a:pPr>
        <a:defRPr sz="1200"/>
      </a:pPr>
      <a:endParaRPr lang="it-IT"/>
    </a:p>
  </c:txPr>
  <c:printSettings>
    <c:headerFooter/>
    <c:pageMargins b="0.75" l="0.25" r="0.25" t="0.75" header="0.3" footer="0.3"/>
    <c:pageSetup orientation="landscape"/>
  </c:printSettings>
</c:chartSpace>
</file>

<file path=xl/drawings/_rels/drawing1.xml.rels><?xml version="1.0" encoding="UTF-8" standalone="yes"?>
<Relationships xmlns="http://schemas.openxmlformats.org/package/2006/relationships"><Relationship Id="rId2" Type="http://schemas.openxmlformats.org/officeDocument/2006/relationships/chart" Target="../charts/chart2.xml"/><Relationship Id="rId1" Type="http://schemas.openxmlformats.org/officeDocument/2006/relationships/chart" Target="../charts/chart1.xml"/></Relationships>
</file>

<file path=xl/drawings/_rels/drawing4.xml.rels><?xml version="1.0" encoding="UTF-8" standalone="yes"?>
<Relationships xmlns="http://schemas.openxmlformats.org/package/2006/relationships"><Relationship Id="rId2" Type="http://schemas.openxmlformats.org/officeDocument/2006/relationships/chart" Target="../charts/chart4.xml"/><Relationship Id="rId1" Type="http://schemas.openxmlformats.org/officeDocument/2006/relationships/chart" Target="../charts/chart3.xml"/></Relationships>
</file>

<file path=xl/drawings/_rels/drawing5.xml.rels><?xml version="1.0" encoding="UTF-8" standalone="yes"?>
<Relationships xmlns="http://schemas.openxmlformats.org/package/2006/relationships"><Relationship Id="rId2" Type="http://schemas.openxmlformats.org/officeDocument/2006/relationships/chart" Target="../charts/chart6.xml"/><Relationship Id="rId1" Type="http://schemas.openxmlformats.org/officeDocument/2006/relationships/chart" Target="../charts/chart5.xml"/></Relationships>
</file>

<file path=xl/drawings/drawing1.xml><?xml version="1.0" encoding="utf-8"?>
<xdr:wsDr xmlns:xdr="http://schemas.openxmlformats.org/drawingml/2006/spreadsheetDrawing" xmlns:a="http://schemas.openxmlformats.org/drawingml/2006/main">
  <xdr:twoCellAnchor>
    <xdr:from>
      <xdr:col>5</xdr:col>
      <xdr:colOff>285749</xdr:colOff>
      <xdr:row>3</xdr:row>
      <xdr:rowOff>104774</xdr:rowOff>
    </xdr:from>
    <xdr:to>
      <xdr:col>13</xdr:col>
      <xdr:colOff>571500</xdr:colOff>
      <xdr:row>17</xdr:row>
      <xdr:rowOff>133349</xdr:rowOff>
    </xdr:to>
    <xdr:graphicFrame macro="">
      <xdr:nvGraphicFramePr>
        <xdr:cNvPr id="5" name="Grafico 4"/>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5</xdr:col>
      <xdr:colOff>266700</xdr:colOff>
      <xdr:row>20</xdr:row>
      <xdr:rowOff>25400</xdr:rowOff>
    </xdr:from>
    <xdr:to>
      <xdr:col>13</xdr:col>
      <xdr:colOff>552451</xdr:colOff>
      <xdr:row>34</xdr:row>
      <xdr:rowOff>98425</xdr:rowOff>
    </xdr:to>
    <xdr:graphicFrame macro="">
      <xdr:nvGraphicFramePr>
        <xdr:cNvPr id="3" name="Grafico 2"/>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wsDr>
</file>

<file path=xl/drawings/drawing2.xml><?xml version="1.0" encoding="utf-8"?>
<c:userShapes xmlns:c="http://schemas.openxmlformats.org/drawingml/2006/chart">
  <cdr:relSizeAnchor xmlns:cdr="http://schemas.openxmlformats.org/drawingml/2006/chartDrawing">
    <cdr:from>
      <cdr:x>0.8882</cdr:x>
      <cdr:y>0.03055</cdr:y>
    </cdr:from>
    <cdr:to>
      <cdr:x>0.97101</cdr:x>
      <cdr:y>0.07395</cdr:y>
    </cdr:to>
    <cdr:sp macro="" textlink="">
      <cdr:nvSpPr>
        <cdr:cNvPr id="3" name="CasellaDiTesto 2"/>
        <cdr:cNvSpPr txBox="1"/>
      </cdr:nvSpPr>
      <cdr:spPr>
        <a:xfrm xmlns:a="http://schemas.openxmlformats.org/drawingml/2006/main">
          <a:off x="8172451" y="180975"/>
          <a:ext cx="762000" cy="257175"/>
        </a:xfrm>
        <a:prstGeom xmlns:a="http://schemas.openxmlformats.org/drawingml/2006/main" prst="rect">
          <a:avLst/>
        </a:prstGeom>
      </cdr:spPr>
      <cdr:txBody>
        <a:bodyPr xmlns:a="http://schemas.openxmlformats.org/drawingml/2006/main" vertOverflow="clip" wrap="square" rtlCol="0"/>
        <a:lstStyle xmlns:a="http://schemas.openxmlformats.org/drawingml/2006/main"/>
        <a:p xmlns:a="http://schemas.openxmlformats.org/drawingml/2006/main">
          <a:endParaRPr lang="it-IT" sz="1100" i="1"/>
        </a:p>
      </cdr:txBody>
    </cdr:sp>
  </cdr:relSizeAnchor>
</c:userShapes>
</file>

<file path=xl/drawings/drawing3.xml><?xml version="1.0" encoding="utf-8"?>
<c:userShapes xmlns:c="http://schemas.openxmlformats.org/drawingml/2006/chart">
  <cdr:relSizeAnchor xmlns:cdr="http://schemas.openxmlformats.org/drawingml/2006/chartDrawing">
    <cdr:from>
      <cdr:x>0.8882</cdr:x>
      <cdr:y>0.03055</cdr:y>
    </cdr:from>
    <cdr:to>
      <cdr:x>0.97101</cdr:x>
      <cdr:y>0.07395</cdr:y>
    </cdr:to>
    <cdr:sp macro="" textlink="">
      <cdr:nvSpPr>
        <cdr:cNvPr id="3" name="CasellaDiTesto 2"/>
        <cdr:cNvSpPr txBox="1"/>
      </cdr:nvSpPr>
      <cdr:spPr>
        <a:xfrm xmlns:a="http://schemas.openxmlformats.org/drawingml/2006/main">
          <a:off x="8172451" y="180975"/>
          <a:ext cx="762000" cy="257175"/>
        </a:xfrm>
        <a:prstGeom xmlns:a="http://schemas.openxmlformats.org/drawingml/2006/main" prst="rect">
          <a:avLst/>
        </a:prstGeom>
      </cdr:spPr>
      <cdr:txBody>
        <a:bodyPr xmlns:a="http://schemas.openxmlformats.org/drawingml/2006/main" vertOverflow="clip" wrap="square" rtlCol="0"/>
        <a:lstStyle xmlns:a="http://schemas.openxmlformats.org/drawingml/2006/main"/>
        <a:p xmlns:a="http://schemas.openxmlformats.org/drawingml/2006/main">
          <a:endParaRPr lang="it-IT" sz="1100" i="1"/>
        </a:p>
      </cdr:txBody>
    </cdr:sp>
  </cdr:relSizeAnchor>
</c:userShapes>
</file>

<file path=xl/drawings/drawing4.xml><?xml version="1.0" encoding="utf-8"?>
<xdr:wsDr xmlns:xdr="http://schemas.openxmlformats.org/drawingml/2006/spreadsheetDrawing" xmlns:a="http://schemas.openxmlformats.org/drawingml/2006/main">
  <xdr:twoCellAnchor>
    <xdr:from>
      <xdr:col>8</xdr:col>
      <xdr:colOff>57149</xdr:colOff>
      <xdr:row>3</xdr:row>
      <xdr:rowOff>171450</xdr:rowOff>
    </xdr:from>
    <xdr:to>
      <xdr:col>22</xdr:col>
      <xdr:colOff>600075</xdr:colOff>
      <xdr:row>32</xdr:row>
      <xdr:rowOff>57150</xdr:rowOff>
    </xdr:to>
    <xdr:graphicFrame macro="">
      <xdr:nvGraphicFramePr>
        <xdr:cNvPr id="2" name="Grafico 1"/>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8</xdr:col>
      <xdr:colOff>0</xdr:colOff>
      <xdr:row>41</xdr:row>
      <xdr:rowOff>0</xdr:rowOff>
    </xdr:from>
    <xdr:to>
      <xdr:col>22</xdr:col>
      <xdr:colOff>542926</xdr:colOff>
      <xdr:row>70</xdr:row>
      <xdr:rowOff>38100</xdr:rowOff>
    </xdr:to>
    <xdr:graphicFrame macro="">
      <xdr:nvGraphicFramePr>
        <xdr:cNvPr id="3" name="Grafico 2"/>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wsDr>
</file>

<file path=xl/drawings/drawing5.xml><?xml version="1.0" encoding="utf-8"?>
<xdr:wsDr xmlns:xdr="http://schemas.openxmlformats.org/drawingml/2006/spreadsheetDrawing" xmlns:a="http://schemas.openxmlformats.org/drawingml/2006/main">
  <xdr:twoCellAnchor>
    <xdr:from>
      <xdr:col>0</xdr:col>
      <xdr:colOff>44450</xdr:colOff>
      <xdr:row>11</xdr:row>
      <xdr:rowOff>76199</xdr:rowOff>
    </xdr:from>
    <xdr:to>
      <xdr:col>9</xdr:col>
      <xdr:colOff>25400</xdr:colOff>
      <xdr:row>38</xdr:row>
      <xdr:rowOff>133349</xdr:rowOff>
    </xdr:to>
    <xdr:graphicFrame macro="">
      <xdr:nvGraphicFramePr>
        <xdr:cNvPr id="4" name="Grafico 3"/>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0</xdr:col>
      <xdr:colOff>0</xdr:colOff>
      <xdr:row>42</xdr:row>
      <xdr:rowOff>0</xdr:rowOff>
    </xdr:from>
    <xdr:to>
      <xdr:col>8</xdr:col>
      <xdr:colOff>590550</xdr:colOff>
      <xdr:row>69</xdr:row>
      <xdr:rowOff>107950</xdr:rowOff>
    </xdr:to>
    <xdr:graphicFrame macro="">
      <xdr:nvGraphicFramePr>
        <xdr:cNvPr id="3" name="Grafico 2"/>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wsDr>
</file>

<file path=xl/drawings/drawing6.xml><?xml version="1.0" encoding="utf-8"?>
<xdr:wsDr xmlns:xdr="http://schemas.openxmlformats.org/drawingml/2006/spreadsheetDrawing" xmlns:a="http://schemas.openxmlformats.org/drawingml/2006/main">
  <xdr:oneCellAnchor>
    <xdr:from>
      <xdr:col>13</xdr:col>
      <xdr:colOff>676493</xdr:colOff>
      <xdr:row>93</xdr:row>
      <xdr:rowOff>460014</xdr:rowOff>
    </xdr:from>
    <xdr:ext cx="584488" cy="1504517"/>
    <xdr:sp macro="" textlink="">
      <xdr:nvSpPr>
        <xdr:cNvPr id="2" name="CasellaDiTesto 1"/>
        <xdr:cNvSpPr txBox="1"/>
      </xdr:nvSpPr>
      <xdr:spPr>
        <a:xfrm rot="6470908">
          <a:off x="16744518" y="60678580"/>
          <a:ext cx="1504517" cy="584488"/>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square" rtlCol="0" anchor="t">
          <a:noAutofit/>
        </a:bodyPr>
        <a:lstStyle/>
        <a:p>
          <a:endParaRPr lang="it-IT" sz="1100"/>
        </a:p>
        <a:p>
          <a:r>
            <a:rPr lang="it-IT" sz="1100"/>
            <a:t>              </a:t>
          </a:r>
        </a:p>
      </xdr:txBody>
    </xdr:sp>
    <xdr:clientData/>
  </xdr:oneCellAnchor>
  <xdr:oneCellAnchor>
    <xdr:from>
      <xdr:col>13</xdr:col>
      <xdr:colOff>43295</xdr:colOff>
      <xdr:row>92</xdr:row>
      <xdr:rowOff>292244</xdr:rowOff>
    </xdr:from>
    <xdr:ext cx="1623579" cy="627784"/>
    <xdr:sp macro="" textlink="">
      <xdr:nvSpPr>
        <xdr:cNvPr id="3" name="CasellaDiTesto 2"/>
        <xdr:cNvSpPr txBox="1"/>
      </xdr:nvSpPr>
      <xdr:spPr>
        <a:xfrm>
          <a:off x="16571335" y="59477130"/>
          <a:ext cx="1623579" cy="627784"/>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square" rtlCol="0" anchor="t">
          <a:noAutofit/>
        </a:bodyPr>
        <a:lstStyle/>
        <a:p>
          <a:endParaRPr lang="it-IT" sz="1100"/>
        </a:p>
      </xdr:txBody>
    </xdr:sp>
    <xdr:clientData/>
  </xdr:oneCellAnchor>
  <xdr:oneCellAnchor>
    <xdr:from>
      <xdr:col>13</xdr:col>
      <xdr:colOff>1104033</xdr:colOff>
      <xdr:row>91</xdr:row>
      <xdr:rowOff>140711</xdr:rowOff>
    </xdr:from>
    <xdr:ext cx="1591108" cy="1288038"/>
    <xdr:sp macro="" textlink="">
      <xdr:nvSpPr>
        <xdr:cNvPr id="4" name="CasellaDiTesto 3"/>
        <xdr:cNvSpPr txBox="1"/>
      </xdr:nvSpPr>
      <xdr:spPr>
        <a:xfrm>
          <a:off x="17632073" y="58557103"/>
          <a:ext cx="1591108" cy="1288038"/>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square" rtlCol="0" anchor="t">
          <a:noAutofit/>
        </a:bodyPr>
        <a:lstStyle/>
        <a:p>
          <a:endParaRPr lang="it-IT" sz="1100"/>
        </a:p>
      </xdr:txBody>
    </xdr:sp>
    <xdr:clientData/>
  </xdr:oneCellAnchor>
  <xdr:oneCellAnchor>
    <xdr:from>
      <xdr:col>14</xdr:col>
      <xdr:colOff>443777</xdr:colOff>
      <xdr:row>92</xdr:row>
      <xdr:rowOff>411307</xdr:rowOff>
    </xdr:from>
    <xdr:ext cx="1591108" cy="649431"/>
    <xdr:sp macro="" textlink="">
      <xdr:nvSpPr>
        <xdr:cNvPr id="5" name="CasellaDiTesto 4"/>
        <xdr:cNvSpPr txBox="1"/>
      </xdr:nvSpPr>
      <xdr:spPr>
        <a:xfrm>
          <a:off x="18184090" y="59596193"/>
          <a:ext cx="1591108" cy="649431"/>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square" rtlCol="0" anchor="t">
          <a:noAutofit/>
        </a:bodyPr>
        <a:lstStyle/>
        <a:p>
          <a:endParaRPr lang="it-IT" sz="1100"/>
        </a:p>
        <a:p>
          <a:r>
            <a:rPr lang="it-IT" sz="1100"/>
            <a:t>                </a:t>
          </a:r>
        </a:p>
      </xdr:txBody>
    </xdr:sp>
    <xdr:clientData/>
  </xdr:oneCellAnchor>
</xdr:wsDr>
</file>

<file path=xl/theme/theme1.xml><?xml version="1.0" encoding="utf-8"?>
<a:theme xmlns:a="http://schemas.openxmlformats.org/drawingml/2006/main" name="Tema di Office">
  <a:themeElements>
    <a:clrScheme name="Executive">
      <a:dk1>
        <a:sysClr val="windowText" lastClr="000000"/>
      </a:dk1>
      <a:lt1>
        <a:sysClr val="window" lastClr="FFFFFF"/>
      </a:lt1>
      <a:dk2>
        <a:srgbClr val="2F5897"/>
      </a:dk2>
      <a:lt2>
        <a:srgbClr val="E4E9EF"/>
      </a:lt2>
      <a:accent1>
        <a:srgbClr val="6076B4"/>
      </a:accent1>
      <a:accent2>
        <a:srgbClr val="9C5252"/>
      </a:accent2>
      <a:accent3>
        <a:srgbClr val="E68422"/>
      </a:accent3>
      <a:accent4>
        <a:srgbClr val="846648"/>
      </a:accent4>
      <a:accent5>
        <a:srgbClr val="63891F"/>
      </a:accent5>
      <a:accent6>
        <a:srgbClr val="758085"/>
      </a:accent6>
      <a:hlink>
        <a:srgbClr val="3399FF"/>
      </a:hlink>
      <a:folHlink>
        <a:srgbClr val="B2B2B2"/>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Austin">
      <a:fillStyleLst>
        <a:solidFill>
          <a:schemeClr val="phClr"/>
        </a:solidFill>
        <a:gradFill rotWithShape="1">
          <a:gsLst>
            <a:gs pos="0">
              <a:schemeClr val="phClr">
                <a:tint val="20000"/>
                <a:satMod val="180000"/>
                <a:lumMod val="98000"/>
              </a:schemeClr>
            </a:gs>
            <a:gs pos="40000">
              <a:schemeClr val="phClr">
                <a:tint val="30000"/>
                <a:satMod val="260000"/>
                <a:lumMod val="84000"/>
              </a:schemeClr>
            </a:gs>
            <a:gs pos="100000">
              <a:schemeClr val="phClr">
                <a:tint val="100000"/>
                <a:satMod val="110000"/>
                <a:lumMod val="100000"/>
              </a:schemeClr>
            </a:gs>
          </a:gsLst>
          <a:lin ang="5040000" scaled="1"/>
        </a:gradFill>
        <a:gradFill rotWithShape="1">
          <a:gsLst>
            <a:gs pos="0">
              <a:schemeClr val="phClr"/>
            </a:gs>
            <a:gs pos="100000">
              <a:schemeClr val="phClr">
                <a:shade val="75000"/>
                <a:satMod val="120000"/>
                <a:lumMod val="90000"/>
              </a:schemeClr>
            </a:gs>
          </a:gsLst>
          <a:lin ang="5400000" scaled="0"/>
        </a:gradFill>
      </a:fillStyleLst>
      <a:lnStyleLst>
        <a:ln w="9525" cap="flat" cmpd="sng" algn="ctr">
          <a:solidFill>
            <a:schemeClr val="phClr"/>
          </a:solidFill>
          <a:prstDash val="solid"/>
        </a:ln>
        <a:ln w="15875" cap="flat" cmpd="sng" algn="ctr">
          <a:solidFill>
            <a:schemeClr val="phClr"/>
          </a:solidFill>
          <a:prstDash val="solid"/>
        </a:ln>
        <a:ln w="22225" cap="flat" cmpd="sng" algn="ctr">
          <a:solidFill>
            <a:schemeClr val="phClr"/>
          </a:solidFill>
          <a:prstDash val="solid"/>
        </a:ln>
      </a:lnStyleLst>
      <a:effectStyleLst>
        <a:effectStyle>
          <a:effectLst/>
        </a:effectStyle>
        <a:effectStyle>
          <a:effectLst>
            <a:outerShdw blurRad="50800" dist="25400" dir="5400000" rotWithShape="0">
              <a:srgbClr val="000000">
                <a:alpha val="28000"/>
              </a:srgbClr>
            </a:outerShdw>
          </a:effectLst>
          <a:scene3d>
            <a:camera prst="orthographicFront">
              <a:rot lat="0" lon="0" rev="0"/>
            </a:camera>
            <a:lightRig rig="threePt" dir="tl">
              <a:rot lat="0" lon="0" rev="20400000"/>
            </a:lightRig>
          </a:scene3d>
          <a:sp3d>
            <a:bevelT w="50800" h="12700" prst="softRound"/>
          </a:sp3d>
        </a:effectStyle>
        <a:effectStyle>
          <a:effectLst>
            <a:outerShdw blurRad="44450" dist="50800" dir="5400000" sx="96000" rotWithShape="0">
              <a:srgbClr val="000000">
                <a:alpha val="34000"/>
              </a:srgbClr>
            </a:outerShdw>
          </a:effectLst>
          <a:scene3d>
            <a:camera prst="orthographicFront">
              <a:rot lat="0" lon="0" rev="0"/>
            </a:camera>
            <a:lightRig rig="threePt" dir="tl">
              <a:rot lat="0" lon="0" rev="20400000"/>
            </a:lightRig>
          </a:scene3d>
          <a:sp3d contourW="15875" prstMaterial="metal">
            <a:bevelT w="101600" h="25400" prst="softRound"/>
            <a:contourClr>
              <a:schemeClr val="phClr">
                <a:shade val="30000"/>
              </a:schemeClr>
            </a:contourClr>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6.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O59"/>
  <sheetViews>
    <sheetView tabSelected="1" zoomScale="60" zoomScaleNormal="60" workbookViewId="0">
      <selection activeCell="A4" sqref="A4:C4"/>
    </sheetView>
  </sheetViews>
  <sheetFormatPr defaultColWidth="9.140625" defaultRowHeight="12.75" x14ac:dyDescent="0.2"/>
  <cols>
    <col min="1" max="1" width="30.42578125" style="2" bestFit="1" customWidth="1"/>
    <col min="2" max="2" width="26.85546875" style="2" hidden="1" customWidth="1"/>
    <col min="3" max="3" width="53.5703125" style="3" customWidth="1"/>
    <col min="4" max="4" width="16.7109375" style="4" bestFit="1" customWidth="1"/>
    <col min="5" max="5" width="18.7109375" style="28" bestFit="1" customWidth="1"/>
    <col min="6" max="6" width="23.42578125" style="28" customWidth="1"/>
    <col min="7" max="7" width="28.140625" style="45" customWidth="1"/>
    <col min="8" max="9" width="29.42578125" style="45" bestFit="1" customWidth="1"/>
    <col min="10" max="12" width="29" style="47" bestFit="1" customWidth="1"/>
    <col min="13" max="13" width="3" style="1" bestFit="1" customWidth="1"/>
    <col min="14" max="15" width="12" style="1" bestFit="1" customWidth="1"/>
    <col min="16" max="16384" width="9.140625" style="1"/>
  </cols>
  <sheetData>
    <row r="1" spans="1:13" ht="20.25" x14ac:dyDescent="0.3">
      <c r="A1" s="67"/>
      <c r="B1" s="67"/>
      <c r="C1" s="68"/>
      <c r="D1" s="69"/>
      <c r="E1" s="70"/>
      <c r="F1" s="70"/>
      <c r="G1" s="71"/>
      <c r="H1" s="71"/>
      <c r="I1" s="71"/>
      <c r="J1" s="72"/>
      <c r="K1" s="461" t="s">
        <v>48</v>
      </c>
      <c r="L1" s="461"/>
    </row>
    <row r="2" spans="1:13" ht="26.25" x14ac:dyDescent="0.2">
      <c r="A2" s="464" t="s">
        <v>266</v>
      </c>
      <c r="B2" s="464"/>
      <c r="C2" s="464"/>
      <c r="D2" s="464"/>
      <c r="E2" s="464"/>
      <c r="F2" s="464"/>
      <c r="G2" s="464"/>
      <c r="H2" s="464"/>
      <c r="I2" s="464"/>
      <c r="J2" s="464"/>
      <c r="K2" s="464"/>
      <c r="L2" s="464"/>
    </row>
    <row r="3" spans="1:13" ht="15.75" x14ac:dyDescent="0.25">
      <c r="A3" s="73"/>
      <c r="B3" s="73"/>
      <c r="C3" s="74"/>
      <c r="D3" s="75"/>
      <c r="E3" s="76"/>
      <c r="F3" s="76"/>
      <c r="G3" s="77"/>
      <c r="H3" s="77"/>
      <c r="I3" s="77"/>
      <c r="J3" s="78"/>
      <c r="K3" s="78"/>
      <c r="L3" s="78"/>
    </row>
    <row r="4" spans="1:13" ht="39.950000000000003" customHeight="1" thickBot="1" x14ac:dyDescent="0.25">
      <c r="A4" s="465"/>
      <c r="B4" s="465"/>
      <c r="C4" s="465"/>
      <c r="D4" s="465"/>
      <c r="E4" s="465"/>
      <c r="F4" s="79"/>
      <c r="G4" s="468" t="s">
        <v>28</v>
      </c>
      <c r="H4" s="468"/>
      <c r="I4" s="468"/>
      <c r="J4" s="468"/>
      <c r="K4" s="468"/>
      <c r="L4" s="468"/>
    </row>
    <row r="5" spans="1:13" s="55" customFormat="1" ht="32.25" thickBot="1" x14ac:dyDescent="0.25">
      <c r="A5" s="80" t="s">
        <v>22</v>
      </c>
      <c r="B5" s="81" t="s">
        <v>58</v>
      </c>
      <c r="C5" s="81" t="s">
        <v>338</v>
      </c>
      <c r="D5" s="81" t="s">
        <v>1</v>
      </c>
      <c r="E5" s="81" t="s">
        <v>27</v>
      </c>
      <c r="F5" s="81" t="s">
        <v>95</v>
      </c>
      <c r="G5" s="82" t="s">
        <v>125</v>
      </c>
      <c r="H5" s="82" t="s">
        <v>126</v>
      </c>
      <c r="I5" s="82" t="s">
        <v>127</v>
      </c>
      <c r="J5" s="82" t="s">
        <v>128</v>
      </c>
      <c r="K5" s="82" t="s">
        <v>129</v>
      </c>
      <c r="L5" s="83" t="s">
        <v>130</v>
      </c>
    </row>
    <row r="6" spans="1:13" s="59" customFormat="1" ht="37.5" customHeight="1" x14ac:dyDescent="0.2">
      <c r="A6" s="469" t="s">
        <v>86</v>
      </c>
      <c r="B6" s="84"/>
      <c r="C6" s="467" t="s">
        <v>98</v>
      </c>
      <c r="D6" s="467" t="s">
        <v>99</v>
      </c>
      <c r="E6" s="467" t="s">
        <v>97</v>
      </c>
      <c r="F6" s="85" t="s">
        <v>108</v>
      </c>
      <c r="G6" s="86">
        <v>86282575</v>
      </c>
      <c r="H6" s="87">
        <v>84714385</v>
      </c>
      <c r="I6" s="87">
        <v>69714385</v>
      </c>
      <c r="J6" s="88">
        <v>128384537</v>
      </c>
      <c r="K6" s="88">
        <v>84714385</v>
      </c>
      <c r="L6" s="89">
        <v>69714385</v>
      </c>
    </row>
    <row r="7" spans="1:13" s="59" customFormat="1" ht="42" customHeight="1" thickBot="1" x14ac:dyDescent="0.25">
      <c r="A7" s="469"/>
      <c r="B7" s="90"/>
      <c r="C7" s="467"/>
      <c r="D7" s="467"/>
      <c r="E7" s="467"/>
      <c r="F7" s="91" t="s">
        <v>259</v>
      </c>
      <c r="G7" s="92">
        <v>12625345</v>
      </c>
      <c r="H7" s="93">
        <v>12050295</v>
      </c>
      <c r="I7" s="93">
        <v>12166750</v>
      </c>
      <c r="J7" s="94">
        <v>12635078</v>
      </c>
      <c r="K7" s="94">
        <v>12050295</v>
      </c>
      <c r="L7" s="95">
        <v>12166750</v>
      </c>
    </row>
    <row r="8" spans="1:13" s="59" customFormat="1" ht="112.5" customHeight="1" thickBot="1" x14ac:dyDescent="0.25">
      <c r="A8" s="469"/>
      <c r="B8" s="96"/>
      <c r="C8" s="467"/>
      <c r="D8" s="467"/>
      <c r="E8" s="470"/>
      <c r="F8" s="97" t="s">
        <v>268</v>
      </c>
      <c r="G8" s="98">
        <f>SUM(G6:G7)</f>
        <v>98907920</v>
      </c>
      <c r="H8" s="98">
        <f t="shared" ref="H8:L8" si="0">SUM(H6:H7)</f>
        <v>96764680</v>
      </c>
      <c r="I8" s="98">
        <f t="shared" si="0"/>
        <v>81881135</v>
      </c>
      <c r="J8" s="98">
        <f t="shared" si="0"/>
        <v>141019615</v>
      </c>
      <c r="K8" s="98">
        <f t="shared" si="0"/>
        <v>96764680</v>
      </c>
      <c r="L8" s="99">
        <f t="shared" si="0"/>
        <v>81881135</v>
      </c>
    </row>
    <row r="9" spans="1:13" s="56" customFormat="1" ht="89.25" customHeight="1" x14ac:dyDescent="0.2">
      <c r="A9" s="472" t="s">
        <v>84</v>
      </c>
      <c r="B9" s="100"/>
      <c r="C9" s="466" t="s">
        <v>91</v>
      </c>
      <c r="D9" s="474" t="s">
        <v>23</v>
      </c>
      <c r="E9" s="476" t="s">
        <v>97</v>
      </c>
      <c r="F9" s="101" t="s">
        <v>109</v>
      </c>
      <c r="G9" s="102">
        <v>13123758</v>
      </c>
      <c r="H9" s="102">
        <v>13335928</v>
      </c>
      <c r="I9" s="102">
        <v>13335928</v>
      </c>
      <c r="J9" s="102">
        <v>13123758</v>
      </c>
      <c r="K9" s="102">
        <v>13335928</v>
      </c>
      <c r="L9" s="103">
        <v>13335928</v>
      </c>
      <c r="M9" s="60"/>
    </row>
    <row r="10" spans="1:13" s="56" customFormat="1" ht="55.5" customHeight="1" thickBot="1" x14ac:dyDescent="0.25">
      <c r="A10" s="469"/>
      <c r="B10" s="90"/>
      <c r="C10" s="467"/>
      <c r="D10" s="470"/>
      <c r="E10" s="477"/>
      <c r="F10" s="104" t="s">
        <v>253</v>
      </c>
      <c r="G10" s="105">
        <v>537888</v>
      </c>
      <c r="H10" s="105">
        <v>549995</v>
      </c>
      <c r="I10" s="105">
        <v>548404</v>
      </c>
      <c r="J10" s="105">
        <v>2</v>
      </c>
      <c r="K10" s="105">
        <v>549995</v>
      </c>
      <c r="L10" s="106">
        <v>548404</v>
      </c>
      <c r="M10" s="60"/>
    </row>
    <row r="11" spans="1:13" s="56" customFormat="1" ht="161.25" customHeight="1" x14ac:dyDescent="0.2">
      <c r="A11" s="469"/>
      <c r="B11" s="100"/>
      <c r="C11" s="467"/>
      <c r="D11" s="470"/>
      <c r="E11" s="477"/>
      <c r="F11" s="107" t="s">
        <v>110</v>
      </c>
      <c r="G11" s="86">
        <v>200580984</v>
      </c>
      <c r="H11" s="86">
        <v>255112892</v>
      </c>
      <c r="I11" s="86">
        <v>306749926</v>
      </c>
      <c r="J11" s="86">
        <v>223767925</v>
      </c>
      <c r="K11" s="86">
        <v>267452664</v>
      </c>
      <c r="L11" s="108">
        <v>318930633</v>
      </c>
      <c r="M11" s="60"/>
    </row>
    <row r="12" spans="1:13" s="56" customFormat="1" ht="35.25" customHeight="1" x14ac:dyDescent="0.2">
      <c r="A12" s="469"/>
      <c r="B12" s="109"/>
      <c r="C12" s="467"/>
      <c r="D12" s="470"/>
      <c r="E12" s="477"/>
      <c r="F12" s="104" t="s">
        <v>254</v>
      </c>
      <c r="G12" s="105">
        <v>13178223</v>
      </c>
      <c r="H12" s="105">
        <v>12924886</v>
      </c>
      <c r="I12" s="105">
        <v>12339086</v>
      </c>
      <c r="J12" s="105">
        <v>13178223</v>
      </c>
      <c r="K12" s="105">
        <v>12924886</v>
      </c>
      <c r="L12" s="106">
        <v>12339086</v>
      </c>
      <c r="M12" s="60"/>
    </row>
    <row r="13" spans="1:13" s="56" customFormat="1" ht="48" thickBot="1" x14ac:dyDescent="0.25">
      <c r="A13" s="469"/>
      <c r="B13" s="90"/>
      <c r="C13" s="467"/>
      <c r="D13" s="470"/>
      <c r="E13" s="477"/>
      <c r="F13" s="91" t="s">
        <v>255</v>
      </c>
      <c r="G13" s="92">
        <v>352155</v>
      </c>
      <c r="H13" s="92">
        <v>361674</v>
      </c>
      <c r="I13" s="92">
        <v>364972</v>
      </c>
      <c r="J13" s="92">
        <v>352155</v>
      </c>
      <c r="K13" s="92">
        <v>361674</v>
      </c>
      <c r="L13" s="110">
        <v>364972</v>
      </c>
      <c r="M13" s="60"/>
    </row>
    <row r="14" spans="1:13" s="56" customFormat="1" ht="47.25" x14ac:dyDescent="0.2">
      <c r="A14" s="469"/>
      <c r="B14" s="100"/>
      <c r="C14" s="467"/>
      <c r="D14" s="470"/>
      <c r="E14" s="477"/>
      <c r="F14" s="104" t="s">
        <v>107</v>
      </c>
      <c r="G14" s="105">
        <v>63835512</v>
      </c>
      <c r="H14" s="105">
        <v>29952226</v>
      </c>
      <c r="I14" s="105">
        <v>29898345</v>
      </c>
      <c r="J14" s="105">
        <v>63835512</v>
      </c>
      <c r="K14" s="105">
        <v>29952226</v>
      </c>
      <c r="L14" s="106">
        <v>29898345</v>
      </c>
      <c r="M14" s="60"/>
    </row>
    <row r="15" spans="1:13" s="56" customFormat="1" ht="50.25" customHeight="1" thickBot="1" x14ac:dyDescent="0.25">
      <c r="A15" s="469"/>
      <c r="B15" s="90"/>
      <c r="C15" s="467"/>
      <c r="D15" s="470"/>
      <c r="E15" s="477"/>
      <c r="F15" s="91" t="s">
        <v>254</v>
      </c>
      <c r="G15" s="92">
        <v>134473</v>
      </c>
      <c r="H15" s="92">
        <v>137500</v>
      </c>
      <c r="I15" s="92">
        <v>137102</v>
      </c>
      <c r="J15" s="92">
        <v>134473</v>
      </c>
      <c r="K15" s="92">
        <v>137500</v>
      </c>
      <c r="L15" s="110">
        <v>137102</v>
      </c>
      <c r="M15" s="60"/>
    </row>
    <row r="16" spans="1:13" s="56" customFormat="1" ht="39" customHeight="1" thickBot="1" x14ac:dyDescent="0.25">
      <c r="A16" s="473"/>
      <c r="B16" s="111"/>
      <c r="C16" s="471"/>
      <c r="D16" s="475"/>
      <c r="E16" s="478"/>
      <c r="F16" s="97" t="s">
        <v>268</v>
      </c>
      <c r="G16" s="98">
        <f>SUM(G9:G15)</f>
        <v>291742993</v>
      </c>
      <c r="H16" s="98">
        <f t="shared" ref="H16:L16" si="1">SUM(H9:H15)</f>
        <v>312375101</v>
      </c>
      <c r="I16" s="98">
        <f t="shared" si="1"/>
        <v>363373763</v>
      </c>
      <c r="J16" s="98">
        <f t="shared" si="1"/>
        <v>314392048</v>
      </c>
      <c r="K16" s="98">
        <f t="shared" si="1"/>
        <v>324714873</v>
      </c>
      <c r="L16" s="99">
        <f t="shared" si="1"/>
        <v>375554470</v>
      </c>
      <c r="M16" s="60"/>
    </row>
    <row r="17" spans="1:15" s="62" customFormat="1" ht="131.25" customHeight="1" x14ac:dyDescent="0.2">
      <c r="A17" s="469" t="s">
        <v>85</v>
      </c>
      <c r="B17" s="84"/>
      <c r="C17" s="467" t="s">
        <v>93</v>
      </c>
      <c r="D17" s="467" t="s">
        <v>82</v>
      </c>
      <c r="E17" s="467" t="s">
        <v>59</v>
      </c>
      <c r="F17" s="107" t="s">
        <v>112</v>
      </c>
      <c r="G17" s="112">
        <v>7815812</v>
      </c>
      <c r="H17" s="112">
        <v>7994949</v>
      </c>
      <c r="I17" s="112">
        <v>7994949</v>
      </c>
      <c r="J17" s="112">
        <v>7815812</v>
      </c>
      <c r="K17" s="112">
        <v>7994949</v>
      </c>
      <c r="L17" s="113">
        <v>7994949</v>
      </c>
      <c r="M17" s="61"/>
    </row>
    <row r="18" spans="1:15" s="62" customFormat="1" ht="63" x14ac:dyDescent="0.2">
      <c r="A18" s="469"/>
      <c r="B18" s="109"/>
      <c r="C18" s="467"/>
      <c r="D18" s="467"/>
      <c r="E18" s="467"/>
      <c r="F18" s="104" t="s">
        <v>257</v>
      </c>
      <c r="G18" s="114">
        <v>3738976</v>
      </c>
      <c r="H18" s="114">
        <v>3900923</v>
      </c>
      <c r="I18" s="114">
        <v>3870136</v>
      </c>
      <c r="J18" s="114">
        <v>3738976</v>
      </c>
      <c r="K18" s="114">
        <v>3900923</v>
      </c>
      <c r="L18" s="115">
        <v>3870136</v>
      </c>
      <c r="M18" s="61"/>
    </row>
    <row r="19" spans="1:15" s="62" customFormat="1" ht="54.75" customHeight="1" thickBot="1" x14ac:dyDescent="0.25">
      <c r="A19" s="469"/>
      <c r="B19" s="90"/>
      <c r="C19" s="467"/>
      <c r="D19" s="467"/>
      <c r="E19" s="467"/>
      <c r="F19" s="91" t="s">
        <v>258</v>
      </c>
      <c r="G19" s="116">
        <v>596730</v>
      </c>
      <c r="H19" s="116">
        <v>602774</v>
      </c>
      <c r="I19" s="116">
        <v>602249</v>
      </c>
      <c r="J19" s="116">
        <v>596730</v>
      </c>
      <c r="K19" s="116">
        <v>602774</v>
      </c>
      <c r="L19" s="117">
        <v>602249</v>
      </c>
      <c r="M19" s="61"/>
    </row>
    <row r="20" spans="1:15" s="59" customFormat="1" ht="78.75" x14ac:dyDescent="0.2">
      <c r="A20" s="469"/>
      <c r="B20" s="100"/>
      <c r="C20" s="467"/>
      <c r="D20" s="467"/>
      <c r="E20" s="467"/>
      <c r="F20" s="101" t="s">
        <v>111</v>
      </c>
      <c r="G20" s="118">
        <v>19044123</v>
      </c>
      <c r="H20" s="118">
        <v>19287996</v>
      </c>
      <c r="I20" s="118">
        <v>19287996</v>
      </c>
      <c r="J20" s="118">
        <v>19044200</v>
      </c>
      <c r="K20" s="118">
        <v>19287996</v>
      </c>
      <c r="L20" s="119">
        <v>19287995</v>
      </c>
      <c r="M20" s="63"/>
      <c r="N20" s="64"/>
    </row>
    <row r="21" spans="1:15" s="59" customFormat="1" ht="63.75" customHeight="1" x14ac:dyDescent="0.2">
      <c r="A21" s="469"/>
      <c r="B21" s="109"/>
      <c r="C21" s="467"/>
      <c r="D21" s="467"/>
      <c r="E21" s="467"/>
      <c r="F21" s="104" t="s">
        <v>257</v>
      </c>
      <c r="G21" s="114">
        <v>25658409</v>
      </c>
      <c r="H21" s="114">
        <v>26756665</v>
      </c>
      <c r="I21" s="114">
        <v>26435213</v>
      </c>
      <c r="J21" s="114">
        <v>25658409</v>
      </c>
      <c r="K21" s="114">
        <v>26756665</v>
      </c>
      <c r="L21" s="115">
        <v>26435213</v>
      </c>
      <c r="M21" s="63"/>
      <c r="N21" s="64"/>
    </row>
    <row r="22" spans="1:15" s="59" customFormat="1" ht="71.25" customHeight="1" thickBot="1" x14ac:dyDescent="0.25">
      <c r="A22" s="469"/>
      <c r="B22" s="90"/>
      <c r="C22" s="467"/>
      <c r="D22" s="467"/>
      <c r="E22" s="467"/>
      <c r="F22" s="91" t="s">
        <v>258</v>
      </c>
      <c r="G22" s="116">
        <v>2983656</v>
      </c>
      <c r="H22" s="116">
        <v>3013872</v>
      </c>
      <c r="I22" s="116">
        <v>3011252</v>
      </c>
      <c r="J22" s="116">
        <v>2983656</v>
      </c>
      <c r="K22" s="116">
        <v>3013872</v>
      </c>
      <c r="L22" s="117">
        <v>3011252</v>
      </c>
      <c r="M22" s="63"/>
      <c r="N22" s="64"/>
    </row>
    <row r="23" spans="1:15" s="59" customFormat="1" ht="25.5" customHeight="1" thickBot="1" x14ac:dyDescent="0.25">
      <c r="A23" s="473"/>
      <c r="B23" s="120"/>
      <c r="C23" s="471"/>
      <c r="D23" s="471"/>
      <c r="E23" s="475"/>
      <c r="F23" s="97" t="s">
        <v>268</v>
      </c>
      <c r="G23" s="121">
        <f>SUM(G17:G22)</f>
        <v>59837706</v>
      </c>
      <c r="H23" s="121">
        <f t="shared" ref="H23:L23" si="2">SUM(H17:H22)</f>
        <v>61557179</v>
      </c>
      <c r="I23" s="121">
        <f t="shared" si="2"/>
        <v>61201795</v>
      </c>
      <c r="J23" s="121">
        <f t="shared" si="2"/>
        <v>59837783</v>
      </c>
      <c r="K23" s="121">
        <f t="shared" si="2"/>
        <v>61557179</v>
      </c>
      <c r="L23" s="122">
        <f t="shared" si="2"/>
        <v>61201794</v>
      </c>
      <c r="M23" s="63"/>
      <c r="N23" s="64"/>
    </row>
    <row r="24" spans="1:15" s="62" customFormat="1" ht="150" customHeight="1" x14ac:dyDescent="0.2">
      <c r="A24" s="472" t="s">
        <v>87</v>
      </c>
      <c r="B24" s="123"/>
      <c r="C24" s="466" t="s">
        <v>96</v>
      </c>
      <c r="D24" s="466" t="s">
        <v>24</v>
      </c>
      <c r="E24" s="466" t="s">
        <v>25</v>
      </c>
      <c r="F24" s="123" t="s">
        <v>113</v>
      </c>
      <c r="G24" s="124">
        <v>25631605</v>
      </c>
      <c r="H24" s="124">
        <v>29731605</v>
      </c>
      <c r="I24" s="124">
        <v>29731605</v>
      </c>
      <c r="J24" s="125">
        <v>32886640</v>
      </c>
      <c r="K24" s="125">
        <v>33271605</v>
      </c>
      <c r="L24" s="126">
        <v>33265513</v>
      </c>
      <c r="M24" s="65"/>
      <c r="N24" s="65"/>
      <c r="O24" s="65"/>
    </row>
    <row r="25" spans="1:15" s="62" customFormat="1" ht="65.25" customHeight="1" thickBot="1" x14ac:dyDescent="0.25">
      <c r="A25" s="469"/>
      <c r="B25" s="127"/>
      <c r="C25" s="467"/>
      <c r="D25" s="467"/>
      <c r="E25" s="467"/>
      <c r="F25" s="127" t="s">
        <v>248</v>
      </c>
      <c r="G25" s="128">
        <v>3811857</v>
      </c>
      <c r="H25" s="128">
        <v>3811919</v>
      </c>
      <c r="I25" s="128">
        <v>3817964</v>
      </c>
      <c r="J25" s="129">
        <v>3811857</v>
      </c>
      <c r="K25" s="129">
        <v>3811919</v>
      </c>
      <c r="L25" s="130">
        <v>3817964</v>
      </c>
      <c r="M25" s="65"/>
      <c r="N25" s="65"/>
      <c r="O25" s="65"/>
    </row>
    <row r="26" spans="1:15" s="62" customFormat="1" ht="31.5" customHeight="1" thickBot="1" x14ac:dyDescent="0.25">
      <c r="A26" s="473"/>
      <c r="B26" s="131"/>
      <c r="C26" s="471"/>
      <c r="D26" s="471"/>
      <c r="E26" s="471"/>
      <c r="F26" s="132" t="s">
        <v>268</v>
      </c>
      <c r="G26" s="98">
        <f t="shared" ref="G26:L26" si="3">SUM(G24:G25)</f>
        <v>29443462</v>
      </c>
      <c r="H26" s="98">
        <f t="shared" si="3"/>
        <v>33543524</v>
      </c>
      <c r="I26" s="98">
        <f t="shared" si="3"/>
        <v>33549569</v>
      </c>
      <c r="J26" s="98">
        <f t="shared" si="3"/>
        <v>36698497</v>
      </c>
      <c r="K26" s="98">
        <f t="shared" si="3"/>
        <v>37083524</v>
      </c>
      <c r="L26" s="99">
        <f t="shared" si="3"/>
        <v>37083477</v>
      </c>
      <c r="M26" s="65"/>
      <c r="N26" s="65"/>
      <c r="O26" s="65"/>
    </row>
    <row r="27" spans="1:15" s="56" customFormat="1" ht="139.5" customHeight="1" x14ac:dyDescent="0.2">
      <c r="A27" s="472" t="s">
        <v>80</v>
      </c>
      <c r="B27" s="85"/>
      <c r="C27" s="466" t="s">
        <v>90</v>
      </c>
      <c r="D27" s="466" t="s">
        <v>23</v>
      </c>
      <c r="E27" s="466" t="s">
        <v>97</v>
      </c>
      <c r="F27" s="85" t="s">
        <v>114</v>
      </c>
      <c r="G27" s="86">
        <v>46840500</v>
      </c>
      <c r="H27" s="86">
        <v>49929569</v>
      </c>
      <c r="I27" s="86">
        <v>49929569</v>
      </c>
      <c r="J27" s="87">
        <v>58960056</v>
      </c>
      <c r="K27" s="87">
        <v>49929569</v>
      </c>
      <c r="L27" s="133">
        <v>49929569</v>
      </c>
      <c r="M27" s="66"/>
      <c r="N27" s="56" t="s">
        <v>79</v>
      </c>
    </row>
    <row r="28" spans="1:15" s="56" customFormat="1" ht="32.25" thickBot="1" x14ac:dyDescent="0.25">
      <c r="A28" s="469"/>
      <c r="B28" s="134"/>
      <c r="C28" s="467"/>
      <c r="D28" s="467"/>
      <c r="E28" s="467"/>
      <c r="F28" s="134" t="s">
        <v>251</v>
      </c>
      <c r="G28" s="92">
        <v>134473</v>
      </c>
      <c r="H28" s="92">
        <v>137500</v>
      </c>
      <c r="I28" s="92">
        <v>1371008</v>
      </c>
      <c r="J28" s="93">
        <v>134473</v>
      </c>
      <c r="K28" s="93">
        <v>137500</v>
      </c>
      <c r="L28" s="135">
        <v>1371008</v>
      </c>
      <c r="M28" s="66"/>
    </row>
    <row r="29" spans="1:15" s="56" customFormat="1" ht="72" customHeight="1" x14ac:dyDescent="0.2">
      <c r="A29" s="469"/>
      <c r="B29" s="136"/>
      <c r="C29" s="467"/>
      <c r="D29" s="467"/>
      <c r="E29" s="467"/>
      <c r="F29" s="100" t="s">
        <v>115</v>
      </c>
      <c r="G29" s="118">
        <v>510163993</v>
      </c>
      <c r="H29" s="118">
        <v>535537072</v>
      </c>
      <c r="I29" s="118">
        <v>524481318</v>
      </c>
      <c r="J29" s="118">
        <v>577516640</v>
      </c>
      <c r="K29" s="118">
        <v>535535293</v>
      </c>
      <c r="L29" s="119">
        <v>524402361</v>
      </c>
      <c r="M29" s="66"/>
    </row>
    <row r="30" spans="1:15" s="56" customFormat="1" ht="53.25" customHeight="1" x14ac:dyDescent="0.2">
      <c r="A30" s="469"/>
      <c r="B30" s="137"/>
      <c r="C30" s="467"/>
      <c r="D30" s="467"/>
      <c r="E30" s="467"/>
      <c r="F30" s="109" t="s">
        <v>251</v>
      </c>
      <c r="G30" s="138">
        <v>1330731516</v>
      </c>
      <c r="H30" s="138">
        <v>1361237973</v>
      </c>
      <c r="I30" s="138">
        <v>1356614047</v>
      </c>
      <c r="J30" s="138">
        <v>1330731516</v>
      </c>
      <c r="K30" s="138">
        <v>1361237973</v>
      </c>
      <c r="L30" s="139">
        <v>1356614047</v>
      </c>
      <c r="M30" s="66"/>
    </row>
    <row r="31" spans="1:15" s="56" customFormat="1" ht="60" customHeight="1" thickBot="1" x14ac:dyDescent="0.25">
      <c r="A31" s="469"/>
      <c r="B31" s="134"/>
      <c r="C31" s="467"/>
      <c r="D31" s="467"/>
      <c r="E31" s="467"/>
      <c r="F31" s="90" t="s">
        <v>252</v>
      </c>
      <c r="G31" s="93">
        <v>1760424133</v>
      </c>
      <c r="H31" s="93">
        <v>1808012275</v>
      </c>
      <c r="I31" s="93">
        <v>1824501503</v>
      </c>
      <c r="J31" s="93">
        <v>1760424133</v>
      </c>
      <c r="K31" s="93">
        <v>1808012275</v>
      </c>
      <c r="L31" s="135">
        <v>1824501503</v>
      </c>
      <c r="M31" s="66"/>
    </row>
    <row r="32" spans="1:15" s="56" customFormat="1" ht="16.5" thickBot="1" x14ac:dyDescent="0.25">
      <c r="A32" s="473"/>
      <c r="B32" s="132"/>
      <c r="C32" s="471"/>
      <c r="D32" s="471"/>
      <c r="E32" s="475"/>
      <c r="F32" s="97" t="s">
        <v>268</v>
      </c>
      <c r="G32" s="140">
        <f>SUM(G27:G31)</f>
        <v>3648294615</v>
      </c>
      <c r="H32" s="141">
        <f t="shared" ref="H32:L32" si="4">SUM(H27:H31)</f>
        <v>3754854389</v>
      </c>
      <c r="I32" s="121">
        <f t="shared" si="4"/>
        <v>3756897445</v>
      </c>
      <c r="J32" s="121">
        <f t="shared" si="4"/>
        <v>3727766818</v>
      </c>
      <c r="K32" s="121">
        <f t="shared" si="4"/>
        <v>3754852610</v>
      </c>
      <c r="L32" s="122">
        <f t="shared" si="4"/>
        <v>3756818488</v>
      </c>
      <c r="M32" s="66"/>
    </row>
    <row r="33" spans="1:13" s="56" customFormat="1" ht="156.75" customHeight="1" x14ac:dyDescent="0.2">
      <c r="A33" s="472" t="s">
        <v>81</v>
      </c>
      <c r="B33" s="100"/>
      <c r="C33" s="466" t="s">
        <v>89</v>
      </c>
      <c r="D33" s="466" t="s">
        <v>24</v>
      </c>
      <c r="E33" s="466" t="s">
        <v>25</v>
      </c>
      <c r="F33" s="136" t="s">
        <v>116</v>
      </c>
      <c r="G33" s="142">
        <v>273785507</v>
      </c>
      <c r="H33" s="142">
        <v>284789334</v>
      </c>
      <c r="I33" s="142">
        <v>294789334</v>
      </c>
      <c r="J33" s="142">
        <v>297847753</v>
      </c>
      <c r="K33" s="142">
        <v>305946145</v>
      </c>
      <c r="L33" s="143">
        <v>298239334</v>
      </c>
    </row>
    <row r="34" spans="1:13" s="56" customFormat="1" ht="70.5" customHeight="1" x14ac:dyDescent="0.2">
      <c r="A34" s="469"/>
      <c r="B34" s="144"/>
      <c r="C34" s="467"/>
      <c r="D34" s="467"/>
      <c r="E34" s="467"/>
      <c r="F34" s="145" t="s">
        <v>249</v>
      </c>
      <c r="G34" s="146">
        <v>63276826</v>
      </c>
      <c r="H34" s="146">
        <v>62201778</v>
      </c>
      <c r="I34" s="146">
        <v>59757797</v>
      </c>
      <c r="J34" s="146">
        <v>63276826</v>
      </c>
      <c r="K34" s="146">
        <v>62201778</v>
      </c>
      <c r="L34" s="147">
        <v>59757797</v>
      </c>
    </row>
    <row r="35" spans="1:13" s="56" customFormat="1" ht="81.75" customHeight="1" thickBot="1" x14ac:dyDescent="0.25">
      <c r="A35" s="469"/>
      <c r="B35" s="90"/>
      <c r="C35" s="467"/>
      <c r="D35" s="467"/>
      <c r="E35" s="467"/>
      <c r="F35" s="134" t="s">
        <v>250</v>
      </c>
      <c r="G35" s="94">
        <v>280435083</v>
      </c>
      <c r="H35" s="94">
        <v>280697038</v>
      </c>
      <c r="I35" s="94">
        <v>280849074</v>
      </c>
      <c r="J35" s="94">
        <v>280435083</v>
      </c>
      <c r="K35" s="94">
        <v>280697038</v>
      </c>
      <c r="L35" s="95">
        <v>280849074</v>
      </c>
    </row>
    <row r="36" spans="1:13" s="56" customFormat="1" ht="212.25" customHeight="1" x14ac:dyDescent="0.2">
      <c r="A36" s="469"/>
      <c r="B36" s="100"/>
      <c r="C36" s="466" t="s">
        <v>92</v>
      </c>
      <c r="D36" s="466" t="s">
        <v>82</v>
      </c>
      <c r="E36" s="466" t="s">
        <v>59</v>
      </c>
      <c r="F36" s="136" t="s">
        <v>117</v>
      </c>
      <c r="G36" s="148">
        <v>39251708</v>
      </c>
      <c r="H36" s="148">
        <v>42694834</v>
      </c>
      <c r="I36" s="148">
        <v>42694834</v>
      </c>
      <c r="J36" s="148">
        <v>39251708</v>
      </c>
      <c r="K36" s="148">
        <v>42694834</v>
      </c>
      <c r="L36" s="149">
        <v>42694834</v>
      </c>
    </row>
    <row r="37" spans="1:13" s="56" customFormat="1" ht="74.25" customHeight="1" x14ac:dyDescent="0.2">
      <c r="A37" s="469"/>
      <c r="B37" s="109"/>
      <c r="C37" s="467"/>
      <c r="D37" s="467"/>
      <c r="E37" s="467"/>
      <c r="F37" s="137" t="s">
        <v>249</v>
      </c>
      <c r="G37" s="138">
        <v>93323838</v>
      </c>
      <c r="H37" s="138">
        <v>97392168</v>
      </c>
      <c r="I37" s="138">
        <v>95570500</v>
      </c>
      <c r="J37" s="138">
        <v>93323838</v>
      </c>
      <c r="K37" s="138">
        <v>97392168</v>
      </c>
      <c r="L37" s="139">
        <v>95570500</v>
      </c>
    </row>
    <row r="38" spans="1:13" s="56" customFormat="1" ht="81.75" customHeight="1" thickBot="1" x14ac:dyDescent="0.25">
      <c r="A38" s="469"/>
      <c r="B38" s="90"/>
      <c r="C38" s="467"/>
      <c r="D38" s="467"/>
      <c r="E38" s="467"/>
      <c r="F38" s="134" t="s">
        <v>250</v>
      </c>
      <c r="G38" s="93">
        <v>56092739</v>
      </c>
      <c r="H38" s="93">
        <v>56660782</v>
      </c>
      <c r="I38" s="93">
        <v>56611517</v>
      </c>
      <c r="J38" s="93">
        <v>56092739</v>
      </c>
      <c r="K38" s="93">
        <v>56660782</v>
      </c>
      <c r="L38" s="135">
        <v>56611517</v>
      </c>
    </row>
    <row r="39" spans="1:13" s="56" customFormat="1" ht="30" customHeight="1" thickBot="1" x14ac:dyDescent="0.25">
      <c r="A39" s="473"/>
      <c r="B39" s="150"/>
      <c r="C39" s="462" t="s">
        <v>268</v>
      </c>
      <c r="D39" s="463"/>
      <c r="E39" s="463"/>
      <c r="F39" s="483"/>
      <c r="G39" s="121">
        <f>SUM(G33:G38)</f>
        <v>806165701</v>
      </c>
      <c r="H39" s="121">
        <f t="shared" ref="H39:L39" si="5">SUM(H33:H38)</f>
        <v>824435934</v>
      </c>
      <c r="I39" s="121">
        <f t="shared" si="5"/>
        <v>830273056</v>
      </c>
      <c r="J39" s="121">
        <f t="shared" si="5"/>
        <v>830227947</v>
      </c>
      <c r="K39" s="121">
        <f t="shared" si="5"/>
        <v>845592745</v>
      </c>
      <c r="L39" s="122">
        <f t="shared" si="5"/>
        <v>833723056</v>
      </c>
    </row>
    <row r="40" spans="1:13" s="56" customFormat="1" ht="84.75" customHeight="1" x14ac:dyDescent="0.2">
      <c r="A40" s="472" t="s">
        <v>88</v>
      </c>
      <c r="B40" s="84"/>
      <c r="C40" s="466" t="s">
        <v>94</v>
      </c>
      <c r="D40" s="466" t="s">
        <v>67</v>
      </c>
      <c r="E40" s="474" t="s">
        <v>41</v>
      </c>
      <c r="F40" s="85" t="s">
        <v>83</v>
      </c>
      <c r="G40" s="87">
        <v>2384897</v>
      </c>
      <c r="H40" s="87">
        <v>2380490</v>
      </c>
      <c r="I40" s="87">
        <v>2380490</v>
      </c>
      <c r="J40" s="87">
        <v>2599654</v>
      </c>
      <c r="K40" s="87">
        <v>2380490</v>
      </c>
      <c r="L40" s="133">
        <v>2380490</v>
      </c>
      <c r="M40" s="60"/>
    </row>
    <row r="41" spans="1:13" s="56" customFormat="1" ht="54" customHeight="1" x14ac:dyDescent="0.2">
      <c r="A41" s="469"/>
      <c r="B41" s="109"/>
      <c r="C41" s="467"/>
      <c r="D41" s="467"/>
      <c r="E41" s="470"/>
      <c r="F41" s="104" t="s">
        <v>254</v>
      </c>
      <c r="G41" s="138">
        <v>1381621</v>
      </c>
      <c r="H41" s="138">
        <v>1380272</v>
      </c>
      <c r="I41" s="138">
        <v>1379031</v>
      </c>
      <c r="J41" s="138">
        <v>1385524</v>
      </c>
      <c r="K41" s="138">
        <v>1380272</v>
      </c>
      <c r="L41" s="139">
        <v>1379031</v>
      </c>
      <c r="M41" s="60"/>
    </row>
    <row r="42" spans="1:13" s="56" customFormat="1" ht="60" customHeight="1" thickBot="1" x14ac:dyDescent="0.25">
      <c r="A42" s="469"/>
      <c r="B42" s="90"/>
      <c r="C42" s="467"/>
      <c r="D42" s="467"/>
      <c r="E42" s="470"/>
      <c r="F42" s="91" t="s">
        <v>256</v>
      </c>
      <c r="G42" s="93">
        <v>476492</v>
      </c>
      <c r="H42" s="93">
        <v>476492</v>
      </c>
      <c r="I42" s="93">
        <v>476492</v>
      </c>
      <c r="J42" s="93">
        <v>476492</v>
      </c>
      <c r="K42" s="93">
        <v>476492</v>
      </c>
      <c r="L42" s="135">
        <v>476492</v>
      </c>
      <c r="M42" s="60"/>
    </row>
    <row r="43" spans="1:13" s="56" customFormat="1" ht="21.75" customHeight="1" thickBot="1" x14ac:dyDescent="0.25">
      <c r="A43" s="469"/>
      <c r="B43" s="96"/>
      <c r="C43" s="467"/>
      <c r="D43" s="467"/>
      <c r="E43" s="470"/>
      <c r="F43" s="151" t="s">
        <v>268</v>
      </c>
      <c r="G43" s="125">
        <f>SUM(G40:G42)</f>
        <v>4243010</v>
      </c>
      <c r="H43" s="125">
        <f t="shared" ref="H43:L43" si="6">SUM(H40:H42)</f>
        <v>4237254</v>
      </c>
      <c r="I43" s="125">
        <f t="shared" si="6"/>
        <v>4236013</v>
      </c>
      <c r="J43" s="125">
        <f t="shared" si="6"/>
        <v>4461670</v>
      </c>
      <c r="K43" s="125">
        <f t="shared" si="6"/>
        <v>4237254</v>
      </c>
      <c r="L43" s="126">
        <f t="shared" si="6"/>
        <v>4236013</v>
      </c>
      <c r="M43" s="60"/>
    </row>
    <row r="44" spans="1:13" s="57" customFormat="1" ht="37.5" customHeight="1" thickBot="1" x14ac:dyDescent="0.25">
      <c r="A44" s="462" t="s">
        <v>269</v>
      </c>
      <c r="B44" s="463"/>
      <c r="C44" s="463"/>
      <c r="D44" s="463"/>
      <c r="E44" s="463"/>
      <c r="F44" s="152"/>
      <c r="G44" s="98">
        <f>G8+G16+G23+G26+G32+G39+G43</f>
        <v>4938635407</v>
      </c>
      <c r="H44" s="98">
        <f t="shared" ref="H44:L44" si="7">H8+H16+H23+H26+H32+H39+H43</f>
        <v>5087768061</v>
      </c>
      <c r="I44" s="98">
        <f t="shared" si="7"/>
        <v>5131412776</v>
      </c>
      <c r="J44" s="98">
        <f t="shared" si="7"/>
        <v>5114404378</v>
      </c>
      <c r="K44" s="98">
        <f t="shared" si="7"/>
        <v>5124802865</v>
      </c>
      <c r="L44" s="99">
        <f t="shared" si="7"/>
        <v>5150498433</v>
      </c>
    </row>
    <row r="45" spans="1:13" x14ac:dyDescent="0.2">
      <c r="A45" s="67"/>
      <c r="B45" s="67"/>
      <c r="C45" s="68"/>
      <c r="D45" s="69"/>
      <c r="E45" s="70"/>
      <c r="F45" s="70"/>
      <c r="G45" s="71"/>
      <c r="H45" s="71"/>
      <c r="I45" s="71"/>
      <c r="J45" s="72"/>
      <c r="K45" s="72"/>
      <c r="L45" s="72"/>
      <c r="M45" s="23"/>
    </row>
    <row r="46" spans="1:13" x14ac:dyDescent="0.2">
      <c r="A46" s="67"/>
      <c r="B46" s="67"/>
      <c r="C46" s="68"/>
      <c r="D46" s="69"/>
      <c r="E46" s="70"/>
      <c r="F46" s="70"/>
      <c r="G46" s="71"/>
      <c r="H46" s="71"/>
      <c r="I46" s="71"/>
      <c r="J46" s="72"/>
      <c r="K46" s="72"/>
      <c r="L46" s="72"/>
      <c r="M46" s="23"/>
    </row>
    <row r="47" spans="1:13" x14ac:dyDescent="0.2">
      <c r="A47" s="67"/>
      <c r="B47" s="67"/>
      <c r="C47" s="68"/>
      <c r="D47" s="69"/>
      <c r="E47" s="70"/>
      <c r="F47" s="70"/>
      <c r="G47" s="71"/>
      <c r="H47" s="71"/>
      <c r="I47" s="71"/>
      <c r="J47" s="72"/>
      <c r="K47" s="72"/>
      <c r="L47" s="72"/>
    </row>
    <row r="48" spans="1:13" ht="26.25" x14ac:dyDescent="0.2">
      <c r="A48" s="464" t="s">
        <v>335</v>
      </c>
      <c r="B48" s="464"/>
      <c r="C48" s="464"/>
      <c r="D48" s="464"/>
      <c r="E48" s="464"/>
      <c r="F48" s="464"/>
      <c r="G48" s="464"/>
      <c r="H48" s="464"/>
      <c r="I48" s="464"/>
      <c r="J48" s="464"/>
      <c r="K48" s="464"/>
      <c r="L48" s="464"/>
    </row>
    <row r="49" spans="1:15" ht="26.25" x14ac:dyDescent="0.2">
      <c r="A49" s="464" t="s">
        <v>266</v>
      </c>
      <c r="B49" s="464"/>
      <c r="C49" s="464"/>
      <c r="D49" s="464"/>
      <c r="E49" s="464"/>
      <c r="F49" s="464"/>
      <c r="G49" s="464"/>
      <c r="H49" s="464"/>
      <c r="I49" s="464"/>
      <c r="J49" s="464"/>
      <c r="K49" s="464"/>
      <c r="L49" s="464"/>
    </row>
    <row r="50" spans="1:15" ht="27" thickBot="1" x14ac:dyDescent="0.25">
      <c r="A50" s="153"/>
      <c r="B50" s="153"/>
      <c r="C50" s="153"/>
      <c r="D50" s="153"/>
      <c r="E50" s="153"/>
      <c r="F50" s="153"/>
      <c r="G50" s="153"/>
      <c r="H50" s="153"/>
      <c r="I50" s="153"/>
      <c r="J50" s="153"/>
      <c r="K50" s="153"/>
      <c r="L50" s="153"/>
    </row>
    <row r="51" spans="1:15" ht="54" customHeight="1" thickBot="1" x14ac:dyDescent="0.25">
      <c r="A51" s="80" t="s">
        <v>22</v>
      </c>
      <c r="B51" s="81" t="s">
        <v>58</v>
      </c>
      <c r="C51" s="81" t="s">
        <v>338</v>
      </c>
      <c r="D51" s="81" t="s">
        <v>1</v>
      </c>
      <c r="E51" s="81" t="s">
        <v>352</v>
      </c>
      <c r="F51" s="81" t="s">
        <v>95</v>
      </c>
      <c r="G51" s="486" t="s">
        <v>348</v>
      </c>
      <c r="H51" s="487"/>
      <c r="I51" s="486" t="s">
        <v>349</v>
      </c>
      <c r="J51" s="487"/>
      <c r="K51" s="486" t="s">
        <v>350</v>
      </c>
      <c r="L51" s="488"/>
    </row>
    <row r="52" spans="1:15" s="56" customFormat="1" ht="126" customHeight="1" x14ac:dyDescent="0.2">
      <c r="A52" s="491" t="s">
        <v>87</v>
      </c>
      <c r="B52" s="136"/>
      <c r="C52" s="476" t="s">
        <v>340</v>
      </c>
      <c r="D52" s="476" t="s">
        <v>341</v>
      </c>
      <c r="E52" s="476" t="s">
        <v>342</v>
      </c>
      <c r="F52" s="136" t="s">
        <v>336</v>
      </c>
      <c r="G52" s="489">
        <v>56000900</v>
      </c>
      <c r="H52" s="489"/>
      <c r="I52" s="489">
        <v>56000900</v>
      </c>
      <c r="J52" s="489"/>
      <c r="K52" s="489">
        <v>56000900</v>
      </c>
      <c r="L52" s="490"/>
      <c r="M52" s="58"/>
      <c r="N52" s="58"/>
      <c r="O52" s="58"/>
    </row>
    <row r="53" spans="1:15" s="56" customFormat="1" ht="112.5" customHeight="1" x14ac:dyDescent="0.2">
      <c r="A53" s="492"/>
      <c r="B53" s="137"/>
      <c r="C53" s="477"/>
      <c r="D53" s="477"/>
      <c r="E53" s="477"/>
      <c r="F53" s="137" t="s">
        <v>337</v>
      </c>
      <c r="G53" s="484">
        <v>378565409</v>
      </c>
      <c r="H53" s="484"/>
      <c r="I53" s="484">
        <v>378565409</v>
      </c>
      <c r="J53" s="484"/>
      <c r="K53" s="484">
        <v>378565409</v>
      </c>
      <c r="L53" s="485"/>
      <c r="M53" s="58"/>
      <c r="N53" s="58"/>
      <c r="O53" s="58"/>
    </row>
    <row r="54" spans="1:15" s="56" customFormat="1" ht="78" customHeight="1" thickBot="1" x14ac:dyDescent="0.25">
      <c r="A54" s="492"/>
      <c r="B54" s="137"/>
      <c r="C54" s="477"/>
      <c r="D54" s="477"/>
      <c r="E54" s="477"/>
      <c r="F54" s="134" t="s">
        <v>351</v>
      </c>
      <c r="G54" s="479">
        <v>25867000</v>
      </c>
      <c r="H54" s="479"/>
      <c r="I54" s="479">
        <v>25867000</v>
      </c>
      <c r="J54" s="479"/>
      <c r="K54" s="479">
        <v>25867000</v>
      </c>
      <c r="L54" s="480"/>
      <c r="M54" s="58"/>
      <c r="N54" s="58"/>
      <c r="O54" s="58"/>
    </row>
    <row r="55" spans="1:15" s="56" customFormat="1" ht="48" customHeight="1" thickBot="1" x14ac:dyDescent="0.25">
      <c r="A55" s="493"/>
      <c r="B55" s="127"/>
      <c r="C55" s="494"/>
      <c r="D55" s="494"/>
      <c r="E55" s="478"/>
      <c r="F55" s="97" t="s">
        <v>343</v>
      </c>
      <c r="G55" s="481">
        <f>SUM(G52:G54)</f>
        <v>460433309</v>
      </c>
      <c r="H55" s="481"/>
      <c r="I55" s="481">
        <f t="shared" ref="I55:K55" si="8">SUM(I52:I54)</f>
        <v>460433309</v>
      </c>
      <c r="J55" s="481"/>
      <c r="K55" s="481">
        <f t="shared" si="8"/>
        <v>460433309</v>
      </c>
      <c r="L55" s="482"/>
      <c r="M55" s="58"/>
      <c r="N55" s="58"/>
      <c r="O55" s="58"/>
    </row>
    <row r="56" spans="1:15" x14ac:dyDescent="0.2">
      <c r="A56" s="67"/>
      <c r="B56" s="67"/>
      <c r="C56" s="68"/>
      <c r="D56" s="69"/>
      <c r="E56" s="70"/>
      <c r="F56" s="70"/>
      <c r="G56" s="71"/>
      <c r="H56" s="71"/>
      <c r="I56" s="71"/>
      <c r="J56" s="72"/>
      <c r="K56" s="72"/>
      <c r="L56" s="72"/>
    </row>
    <row r="57" spans="1:15" ht="13.5" thickBot="1" x14ac:dyDescent="0.25">
      <c r="A57" s="67"/>
      <c r="B57" s="67"/>
      <c r="C57" s="68"/>
      <c r="D57" s="69"/>
      <c r="E57" s="70"/>
      <c r="F57" s="70"/>
      <c r="G57" s="71"/>
      <c r="H57" s="71"/>
      <c r="I57" s="71"/>
      <c r="J57" s="72"/>
      <c r="K57" s="72"/>
      <c r="L57" s="72"/>
    </row>
    <row r="58" spans="1:15" ht="87.6" customHeight="1" x14ac:dyDescent="0.2">
      <c r="A58" s="458" t="s">
        <v>78</v>
      </c>
      <c r="B58" s="459"/>
      <c r="C58" s="459"/>
      <c r="D58" s="459"/>
      <c r="E58" s="459"/>
      <c r="F58" s="459"/>
      <c r="G58" s="459"/>
      <c r="H58" s="459"/>
      <c r="I58" s="459"/>
      <c r="J58" s="459"/>
      <c r="K58" s="459"/>
      <c r="L58" s="460"/>
      <c r="M58" s="23"/>
    </row>
    <row r="59" spans="1:15" ht="15.75" thickBot="1" x14ac:dyDescent="0.25">
      <c r="A59" s="40"/>
      <c r="B59" s="41"/>
      <c r="C59" s="42"/>
      <c r="D59" s="43"/>
      <c r="E59" s="44"/>
      <c r="F59" s="44"/>
      <c r="G59" s="46"/>
      <c r="H59" s="46"/>
      <c r="I59" s="46"/>
      <c r="J59" s="48"/>
      <c r="K59" s="48"/>
      <c r="L59" s="49"/>
      <c r="M59" s="23"/>
    </row>
  </sheetData>
  <mergeCells count="60">
    <mergeCell ref="E40:E43"/>
    <mergeCell ref="G53:H53"/>
    <mergeCell ref="I53:J53"/>
    <mergeCell ref="K53:L53"/>
    <mergeCell ref="A40:A43"/>
    <mergeCell ref="A49:L49"/>
    <mergeCell ref="A48:L48"/>
    <mergeCell ref="G51:H51"/>
    <mergeCell ref="I51:J51"/>
    <mergeCell ref="K51:L51"/>
    <mergeCell ref="G52:H52"/>
    <mergeCell ref="I52:J52"/>
    <mergeCell ref="K52:L52"/>
    <mergeCell ref="A52:A55"/>
    <mergeCell ref="C52:C55"/>
    <mergeCell ref="D52:D55"/>
    <mergeCell ref="C27:C32"/>
    <mergeCell ref="D27:D32"/>
    <mergeCell ref="E27:E32"/>
    <mergeCell ref="A33:A39"/>
    <mergeCell ref="C39:F39"/>
    <mergeCell ref="C33:C35"/>
    <mergeCell ref="D33:D35"/>
    <mergeCell ref="E33:E35"/>
    <mergeCell ref="A27:A32"/>
    <mergeCell ref="E52:E55"/>
    <mergeCell ref="G54:H54"/>
    <mergeCell ref="I54:J54"/>
    <mergeCell ref="K54:L54"/>
    <mergeCell ref="G55:H55"/>
    <mergeCell ref="I55:J55"/>
    <mergeCell ref="K55:L55"/>
    <mergeCell ref="C24:C26"/>
    <mergeCell ref="A9:A16"/>
    <mergeCell ref="C9:C16"/>
    <mergeCell ref="D9:D16"/>
    <mergeCell ref="E9:E16"/>
    <mergeCell ref="E17:E23"/>
    <mergeCell ref="D17:D23"/>
    <mergeCell ref="C17:C23"/>
    <mergeCell ref="A17:A23"/>
    <mergeCell ref="D24:D26"/>
    <mergeCell ref="E24:E26"/>
    <mergeCell ref="A24:A26"/>
    <mergeCell ref="A58:L58"/>
    <mergeCell ref="K1:L1"/>
    <mergeCell ref="A44:E44"/>
    <mergeCell ref="A2:L2"/>
    <mergeCell ref="A4:C4"/>
    <mergeCell ref="D4:E4"/>
    <mergeCell ref="C36:C38"/>
    <mergeCell ref="D36:D38"/>
    <mergeCell ref="E36:E38"/>
    <mergeCell ref="D40:D43"/>
    <mergeCell ref="C40:C43"/>
    <mergeCell ref="G4:L4"/>
    <mergeCell ref="A6:A8"/>
    <mergeCell ref="C6:C8"/>
    <mergeCell ref="D6:D8"/>
    <mergeCell ref="E6:E8"/>
  </mergeCells>
  <pageMargins left="0.23622047244094491" right="0.23622047244094491" top="0" bottom="0" header="0.31496062992125984" footer="0.31496062992125984"/>
  <pageSetup paperSize="9" scale="54" fitToHeight="0" orientation="landscape" r:id="rId1"/>
  <colBreaks count="1" manualBreakCount="1">
    <brk id="13" max="1048575" man="1"/>
  </colBreaks>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N29"/>
  <sheetViews>
    <sheetView workbookViewId="0">
      <selection activeCell="E1" sqref="E1"/>
    </sheetView>
  </sheetViews>
  <sheetFormatPr defaultRowHeight="15" x14ac:dyDescent="0.25"/>
  <cols>
    <col min="1" max="1" width="22.28515625" style="12" bestFit="1" customWidth="1"/>
    <col min="2" max="2" width="16" style="12" bestFit="1" customWidth="1"/>
    <col min="3" max="5" width="16.5703125" bestFit="1" customWidth="1"/>
    <col min="6" max="6" width="5" customWidth="1"/>
    <col min="7" max="8" width="16.5703125" bestFit="1" customWidth="1"/>
    <col min="9" max="9" width="58.28515625" customWidth="1"/>
    <col min="15" max="15" width="3.42578125" customWidth="1"/>
  </cols>
  <sheetData>
    <row r="1" spans="1:14" x14ac:dyDescent="0.25">
      <c r="A1" s="154"/>
      <c r="B1" s="154"/>
      <c r="C1" s="155"/>
      <c r="D1" s="155"/>
      <c r="E1" s="155"/>
    </row>
    <row r="2" spans="1:14" ht="15.75" thickBot="1" x14ac:dyDescent="0.3">
      <c r="A2" s="154"/>
      <c r="B2" s="154"/>
      <c r="C2" s="155"/>
      <c r="D2" s="155"/>
      <c r="E2" s="155"/>
    </row>
    <row r="3" spans="1:14" ht="15.75" thickBot="1" x14ac:dyDescent="0.3">
      <c r="A3" s="154"/>
      <c r="B3" s="154"/>
      <c r="C3" s="496" t="s">
        <v>344</v>
      </c>
      <c r="D3" s="497"/>
      <c r="E3" s="498"/>
      <c r="L3" s="495" t="s">
        <v>353</v>
      </c>
      <c r="M3" s="495"/>
      <c r="N3" s="495"/>
    </row>
    <row r="4" spans="1:14" ht="15.75" thickBot="1" x14ac:dyDescent="0.3">
      <c r="A4" s="154"/>
      <c r="B4" s="154"/>
      <c r="C4" s="177">
        <v>2018</v>
      </c>
      <c r="D4" s="178">
        <v>2019</v>
      </c>
      <c r="E4" s="179">
        <v>2020</v>
      </c>
    </row>
    <row r="5" spans="1:14" ht="38.25" customHeight="1" x14ac:dyDescent="0.25">
      <c r="A5" s="162" t="s">
        <v>267</v>
      </c>
      <c r="B5" s="180"/>
      <c r="C5" s="167">
        <v>98907920</v>
      </c>
      <c r="D5" s="168">
        <v>96764680</v>
      </c>
      <c r="E5" s="169">
        <v>81881135</v>
      </c>
    </row>
    <row r="6" spans="1:14" ht="51" x14ac:dyDescent="0.25">
      <c r="A6" s="162" t="s">
        <v>118</v>
      </c>
      <c r="B6" s="180"/>
      <c r="C6" s="167">
        <v>291742993</v>
      </c>
      <c r="D6" s="168">
        <v>312375101</v>
      </c>
      <c r="E6" s="169">
        <v>363373763</v>
      </c>
    </row>
    <row r="7" spans="1:14" ht="38.25" x14ac:dyDescent="0.25">
      <c r="A7" s="162" t="s">
        <v>119</v>
      </c>
      <c r="B7" s="180"/>
      <c r="C7" s="167">
        <v>59837706</v>
      </c>
      <c r="D7" s="168">
        <v>61557179</v>
      </c>
      <c r="E7" s="169">
        <v>61201795</v>
      </c>
    </row>
    <row r="8" spans="1:14" ht="51" x14ac:dyDescent="0.25">
      <c r="A8" s="162" t="s">
        <v>120</v>
      </c>
      <c r="B8" s="180"/>
      <c r="C8" s="167">
        <v>29443462</v>
      </c>
      <c r="D8" s="168">
        <v>33543524</v>
      </c>
      <c r="E8" s="169">
        <v>33549569</v>
      </c>
    </row>
    <row r="9" spans="1:14" ht="25.5" x14ac:dyDescent="0.25">
      <c r="A9" s="162" t="s">
        <v>121</v>
      </c>
      <c r="B9" s="180"/>
      <c r="C9" s="171">
        <v>3648294615</v>
      </c>
      <c r="D9" s="172">
        <v>3754854389</v>
      </c>
      <c r="E9" s="173">
        <v>3756897445</v>
      </c>
    </row>
    <row r="10" spans="1:14" ht="76.5" x14ac:dyDescent="0.25">
      <c r="A10" s="162" t="s">
        <v>122</v>
      </c>
      <c r="B10" s="180"/>
      <c r="C10" s="171">
        <v>806165701</v>
      </c>
      <c r="D10" s="172">
        <v>824435934</v>
      </c>
      <c r="E10" s="173">
        <v>830273056</v>
      </c>
    </row>
    <row r="11" spans="1:14" ht="69.75" customHeight="1" thickBot="1" x14ac:dyDescent="0.3">
      <c r="A11" s="162" t="s">
        <v>123</v>
      </c>
      <c r="B11" s="180"/>
      <c r="C11" s="174">
        <v>4243010</v>
      </c>
      <c r="D11" s="175">
        <v>4237254</v>
      </c>
      <c r="E11" s="176">
        <v>4236013</v>
      </c>
    </row>
    <row r="12" spans="1:14" x14ac:dyDescent="0.25">
      <c r="A12" s="154"/>
      <c r="B12" s="154"/>
      <c r="C12" s="155"/>
      <c r="D12" s="155"/>
      <c r="E12" s="155"/>
    </row>
    <row r="13" spans="1:14" x14ac:dyDescent="0.25">
      <c r="A13" s="154"/>
      <c r="B13" s="154"/>
      <c r="C13" s="155"/>
      <c r="D13" s="155"/>
      <c r="E13" s="155"/>
    </row>
    <row r="14" spans="1:14" x14ac:dyDescent="0.25">
      <c r="A14" s="154"/>
      <c r="B14" s="154"/>
      <c r="C14" s="155"/>
      <c r="D14" s="155"/>
      <c r="E14" s="155"/>
    </row>
    <row r="15" spans="1:14" x14ac:dyDescent="0.25">
      <c r="A15" s="154"/>
      <c r="B15" s="156"/>
      <c r="C15" s="157"/>
      <c r="D15" s="157"/>
      <c r="E15" s="157"/>
    </row>
    <row r="16" spans="1:14" x14ac:dyDescent="0.25">
      <c r="A16" s="154"/>
      <c r="B16" s="156"/>
      <c r="C16" s="157"/>
      <c r="D16" s="157"/>
      <c r="E16" s="157"/>
    </row>
    <row r="17" spans="1:14" x14ac:dyDescent="0.25">
      <c r="A17" s="154"/>
      <c r="B17" s="156"/>
      <c r="C17" s="157"/>
      <c r="D17" s="157"/>
      <c r="E17" s="158"/>
    </row>
    <row r="18" spans="1:14" x14ac:dyDescent="0.25">
      <c r="A18" s="154"/>
      <c r="B18" s="156"/>
      <c r="C18" s="157"/>
      <c r="D18" s="157"/>
      <c r="E18" s="158"/>
    </row>
    <row r="19" spans="1:14" ht="15.75" thickBot="1" x14ac:dyDescent="0.3">
      <c r="A19" s="154"/>
      <c r="B19" s="156"/>
      <c r="C19" s="158"/>
      <c r="D19" s="158"/>
      <c r="E19" s="158"/>
    </row>
    <row r="20" spans="1:14" x14ac:dyDescent="0.25">
      <c r="A20" s="154"/>
      <c r="B20" s="154"/>
      <c r="C20" s="496" t="s">
        <v>345</v>
      </c>
      <c r="D20" s="497"/>
      <c r="E20" s="498"/>
      <c r="L20" s="499" t="s">
        <v>354</v>
      </c>
      <c r="M20" s="499"/>
      <c r="N20" s="499"/>
    </row>
    <row r="21" spans="1:14" ht="15.75" thickBot="1" x14ac:dyDescent="0.3">
      <c r="A21" s="154"/>
      <c r="B21" s="154"/>
      <c r="C21" s="159">
        <v>2018</v>
      </c>
      <c r="D21" s="160">
        <v>2019</v>
      </c>
      <c r="E21" s="161">
        <v>2020</v>
      </c>
    </row>
    <row r="22" spans="1:14" ht="38.25" x14ac:dyDescent="0.25">
      <c r="A22" s="162" t="s">
        <v>267</v>
      </c>
      <c r="B22" s="163"/>
      <c r="C22" s="164">
        <v>141019615</v>
      </c>
      <c r="D22" s="165">
        <v>96764680</v>
      </c>
      <c r="E22" s="166">
        <v>81881135</v>
      </c>
    </row>
    <row r="23" spans="1:14" ht="51" x14ac:dyDescent="0.25">
      <c r="A23" s="162" t="s">
        <v>118</v>
      </c>
      <c r="B23" s="163"/>
      <c r="C23" s="167">
        <v>314929934</v>
      </c>
      <c r="D23" s="168">
        <v>324714873</v>
      </c>
      <c r="E23" s="169">
        <v>375554470</v>
      </c>
    </row>
    <row r="24" spans="1:14" ht="38.25" x14ac:dyDescent="0.25">
      <c r="A24" s="162" t="s">
        <v>119</v>
      </c>
      <c r="B24" s="163"/>
      <c r="C24" s="167">
        <v>59837783</v>
      </c>
      <c r="D24" s="168">
        <v>61557179</v>
      </c>
      <c r="E24" s="169">
        <v>61201794</v>
      </c>
    </row>
    <row r="25" spans="1:14" ht="51" x14ac:dyDescent="0.25">
      <c r="A25" s="162" t="s">
        <v>120</v>
      </c>
      <c r="B25" s="163"/>
      <c r="C25" s="167">
        <v>36698497</v>
      </c>
      <c r="D25" s="168">
        <v>37083524</v>
      </c>
      <c r="E25" s="169">
        <v>37083477</v>
      </c>
    </row>
    <row r="26" spans="1:14" ht="35.25" customHeight="1" x14ac:dyDescent="0.25">
      <c r="A26" s="162" t="s">
        <v>121</v>
      </c>
      <c r="B26" s="170"/>
      <c r="C26" s="171">
        <v>3727766818</v>
      </c>
      <c r="D26" s="172">
        <v>3754852610</v>
      </c>
      <c r="E26" s="173">
        <v>3756818488</v>
      </c>
    </row>
    <row r="27" spans="1:14" ht="76.5" x14ac:dyDescent="0.25">
      <c r="A27" s="162" t="s">
        <v>122</v>
      </c>
      <c r="B27" s="170"/>
      <c r="C27" s="171">
        <v>830227947</v>
      </c>
      <c r="D27" s="172">
        <v>845592745</v>
      </c>
      <c r="E27" s="173">
        <v>833723056</v>
      </c>
    </row>
    <row r="28" spans="1:14" ht="64.5" thickBot="1" x14ac:dyDescent="0.3">
      <c r="A28" s="162" t="s">
        <v>123</v>
      </c>
      <c r="B28" s="170"/>
      <c r="C28" s="174">
        <v>4461670</v>
      </c>
      <c r="D28" s="175">
        <v>4237254</v>
      </c>
      <c r="E28" s="176">
        <v>4236013</v>
      </c>
    </row>
    <row r="29" spans="1:14" x14ac:dyDescent="0.25">
      <c r="A29" s="154"/>
      <c r="B29" s="154"/>
      <c r="C29" s="155"/>
      <c r="D29" s="155"/>
      <c r="E29" s="155"/>
    </row>
  </sheetData>
  <mergeCells count="4">
    <mergeCell ref="L3:N3"/>
    <mergeCell ref="C3:E3"/>
    <mergeCell ref="C20:E20"/>
    <mergeCell ref="L20:N20"/>
  </mergeCells>
  <printOptions horizontalCentered="1"/>
  <pageMargins left="0.23622047244094491" right="0.23622047244094491" top="0.74803149606299213" bottom="0.74803149606299213" header="0.31496062992125984" footer="0.31496062992125984"/>
  <pageSetup paperSize="9" scale="63" fitToHeight="0" pageOrder="overThenDown" orientation="landscape" r:id="rId1"/>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R32"/>
  <sheetViews>
    <sheetView workbookViewId="0">
      <selection activeCell="A12" sqref="A12:D12"/>
    </sheetView>
  </sheetViews>
  <sheetFormatPr defaultColWidth="16.42578125" defaultRowHeight="15" x14ac:dyDescent="0.25"/>
  <cols>
    <col min="5" max="10" width="20.7109375" bestFit="1" customWidth="1"/>
    <col min="13" max="18" width="16.85546875" bestFit="1" customWidth="1"/>
  </cols>
  <sheetData>
    <row r="1" spans="1:18" ht="41.25" customHeight="1" x14ac:dyDescent="0.25">
      <c r="A1" s="155"/>
      <c r="B1" s="155"/>
      <c r="C1" s="155"/>
      <c r="D1" s="155"/>
      <c r="E1" s="155"/>
      <c r="F1" s="155"/>
      <c r="G1" s="155"/>
      <c r="H1" s="155"/>
      <c r="I1" s="505" t="s">
        <v>49</v>
      </c>
      <c r="J1" s="505"/>
    </row>
    <row r="2" spans="1:18" ht="15.75" customHeight="1" x14ac:dyDescent="0.25">
      <c r="A2" s="506" t="s">
        <v>77</v>
      </c>
      <c r="B2" s="506"/>
      <c r="C2" s="506"/>
      <c r="D2" s="506"/>
      <c r="E2" s="506"/>
      <c r="F2" s="506"/>
      <c r="G2" s="506"/>
      <c r="H2" s="181"/>
      <c r="I2" s="181"/>
      <c r="J2" s="181"/>
    </row>
    <row r="3" spans="1:18" ht="15.75" customHeight="1" thickBot="1" x14ac:dyDescent="0.3">
      <c r="A3" s="182"/>
      <c r="B3" s="182"/>
      <c r="C3" s="182"/>
      <c r="D3" s="182"/>
      <c r="E3" s="182"/>
      <c r="F3" s="182"/>
      <c r="G3" s="182"/>
      <c r="H3" s="181"/>
      <c r="I3" s="181"/>
      <c r="J3" s="181"/>
    </row>
    <row r="4" spans="1:18" ht="15.75" thickBot="1" x14ac:dyDescent="0.3">
      <c r="A4" s="183"/>
      <c r="B4" s="184"/>
      <c r="C4" s="184"/>
      <c r="D4" s="184"/>
      <c r="E4" s="510" t="s">
        <v>355</v>
      </c>
      <c r="F4" s="511"/>
      <c r="G4" s="512"/>
      <c r="H4" s="510" t="s">
        <v>356</v>
      </c>
      <c r="I4" s="511"/>
      <c r="J4" s="512"/>
    </row>
    <row r="5" spans="1:18" x14ac:dyDescent="0.25">
      <c r="A5" s="184"/>
      <c r="B5" s="184"/>
      <c r="C5" s="184"/>
      <c r="D5" s="184"/>
      <c r="E5" s="185" t="s">
        <v>51</v>
      </c>
      <c r="F5" s="185" t="s">
        <v>60</v>
      </c>
      <c r="G5" s="185" t="s">
        <v>100</v>
      </c>
      <c r="H5" s="185" t="s">
        <v>51</v>
      </c>
      <c r="I5" s="185" t="s">
        <v>60</v>
      </c>
      <c r="J5" s="185" t="s">
        <v>100</v>
      </c>
    </row>
    <row r="6" spans="1:18" x14ac:dyDescent="0.25">
      <c r="A6" s="507" t="s">
        <v>33</v>
      </c>
      <c r="B6" s="508"/>
      <c r="C6" s="508"/>
      <c r="D6" s="509"/>
      <c r="E6" s="507"/>
      <c r="F6" s="508"/>
      <c r="G6" s="508"/>
      <c r="H6" s="508"/>
      <c r="I6" s="508"/>
      <c r="J6" s="508"/>
    </row>
    <row r="7" spans="1:18" x14ac:dyDescent="0.25">
      <c r="A7" s="183" t="s">
        <v>270</v>
      </c>
      <c r="B7" s="184"/>
      <c r="C7" s="184"/>
      <c r="D7" s="184"/>
      <c r="E7" s="186">
        <v>4938635407</v>
      </c>
      <c r="F7" s="187">
        <v>5087768061</v>
      </c>
      <c r="G7" s="188">
        <v>5131412776</v>
      </c>
      <c r="H7" s="188">
        <v>5114942264</v>
      </c>
      <c r="I7" s="188">
        <v>5124802865</v>
      </c>
      <c r="J7" s="188">
        <v>5150498433</v>
      </c>
      <c r="K7" s="7"/>
    </row>
    <row r="8" spans="1:18" x14ac:dyDescent="0.25">
      <c r="A8" s="183" t="s">
        <v>32</v>
      </c>
      <c r="B8" s="184"/>
      <c r="C8" s="184"/>
      <c r="D8" s="184"/>
      <c r="E8" s="189">
        <v>3319168662</v>
      </c>
      <c r="F8" s="189">
        <v>3340632577</v>
      </c>
      <c r="G8" s="190">
        <v>3248693423</v>
      </c>
      <c r="H8" s="190">
        <f>+H12-H7</f>
        <v>3454082756</v>
      </c>
      <c r="I8" s="190">
        <f>+I12-I7</f>
        <v>3377841045</v>
      </c>
      <c r="J8" s="190">
        <f>+J12-J7</f>
        <v>3249212009</v>
      </c>
    </row>
    <row r="9" spans="1:18" x14ac:dyDescent="0.25">
      <c r="A9" s="183" t="s">
        <v>37</v>
      </c>
      <c r="B9" s="184"/>
      <c r="C9" s="184"/>
      <c r="D9" s="184"/>
      <c r="E9" s="191">
        <f>E7/E12</f>
        <v>0.59805674314068058</v>
      </c>
      <c r="F9" s="192">
        <f>F7/F12</f>
        <v>0.60364573061008309</v>
      </c>
      <c r="G9" s="193">
        <f>G7/G12</f>
        <v>0.61233266669249764</v>
      </c>
      <c r="H9" s="193">
        <f>H7/H12</f>
        <v>0.5969106464343128</v>
      </c>
      <c r="I9" s="193">
        <f t="shared" ref="I9:J9" si="0">I7/I12</f>
        <v>0.60273050585744214</v>
      </c>
      <c r="J9" s="193">
        <f t="shared" si="0"/>
        <v>0.61317571225391532</v>
      </c>
    </row>
    <row r="10" spans="1:18" x14ac:dyDescent="0.25">
      <c r="A10" s="183" t="s">
        <v>359</v>
      </c>
      <c r="B10" s="184"/>
      <c r="C10" s="184"/>
      <c r="D10" s="184"/>
      <c r="E10" s="191">
        <f>E8/E12</f>
        <v>0.40194325685931942</v>
      </c>
      <c r="F10" s="192">
        <f>F8/F12</f>
        <v>0.39635426938991697</v>
      </c>
      <c r="G10" s="193">
        <f>G8/G12</f>
        <v>0.38766733330750242</v>
      </c>
      <c r="H10" s="193">
        <f t="shared" ref="H10:J10" si="1">H8/H12</f>
        <v>0.4030893535656872</v>
      </c>
      <c r="I10" s="193">
        <f t="shared" si="1"/>
        <v>0.39726949414255786</v>
      </c>
      <c r="J10" s="193">
        <f t="shared" si="1"/>
        <v>0.38682428774608468</v>
      </c>
    </row>
    <row r="11" spans="1:18" x14ac:dyDescent="0.25">
      <c r="A11" s="183"/>
      <c r="B11" s="184"/>
      <c r="C11" s="184"/>
      <c r="D11" s="184"/>
      <c r="E11" s="194"/>
      <c r="F11" s="195"/>
      <c r="G11" s="196"/>
      <c r="H11" s="190"/>
      <c r="I11" s="190"/>
      <c r="J11" s="196"/>
    </row>
    <row r="12" spans="1:18" x14ac:dyDescent="0.25">
      <c r="A12" s="513" t="s">
        <v>34</v>
      </c>
      <c r="B12" s="514"/>
      <c r="C12" s="514"/>
      <c r="D12" s="514"/>
      <c r="E12" s="197">
        <f t="shared" ref="E12:G12" si="2">+E7+E8</f>
        <v>8257804069</v>
      </c>
      <c r="F12" s="197">
        <f t="shared" si="2"/>
        <v>8428400638</v>
      </c>
      <c r="G12" s="198">
        <f t="shared" si="2"/>
        <v>8380106199</v>
      </c>
      <c r="H12" s="198">
        <v>8569025020</v>
      </c>
      <c r="I12" s="198">
        <v>8502643910</v>
      </c>
      <c r="J12" s="198">
        <v>8399710442</v>
      </c>
    </row>
    <row r="13" spans="1:18" x14ac:dyDescent="0.25">
      <c r="A13" s="183"/>
      <c r="B13" s="184"/>
      <c r="C13" s="184"/>
      <c r="D13" s="184"/>
      <c r="E13" s="194"/>
      <c r="F13" s="195"/>
      <c r="G13" s="196"/>
      <c r="H13" s="196"/>
      <c r="I13" s="196"/>
      <c r="J13" s="196"/>
    </row>
    <row r="14" spans="1:18" x14ac:dyDescent="0.25">
      <c r="A14" s="515" t="s">
        <v>360</v>
      </c>
      <c r="B14" s="516"/>
      <c r="C14" s="516"/>
      <c r="D14" s="516"/>
      <c r="E14" s="199"/>
      <c r="F14" s="200"/>
      <c r="G14" s="201"/>
      <c r="H14" s="201"/>
      <c r="I14" s="201"/>
      <c r="J14" s="201"/>
      <c r="M14" s="22"/>
      <c r="N14" s="22"/>
      <c r="O14" s="22"/>
      <c r="P14" s="22"/>
      <c r="Q14" s="22"/>
      <c r="R14" s="22"/>
    </row>
    <row r="15" spans="1:18" x14ac:dyDescent="0.25">
      <c r="A15" s="202" t="s">
        <v>270</v>
      </c>
      <c r="B15" s="203"/>
      <c r="C15" s="203"/>
      <c r="D15" s="203"/>
      <c r="E15" s="204">
        <v>460433309</v>
      </c>
      <c r="F15" s="204">
        <v>460433309</v>
      </c>
      <c r="G15" s="204">
        <v>460433309</v>
      </c>
      <c r="H15" s="204">
        <v>460433309</v>
      </c>
      <c r="I15" s="204">
        <v>460433309</v>
      </c>
      <c r="J15" s="204">
        <v>460433309</v>
      </c>
      <c r="M15" s="22"/>
      <c r="N15" s="22"/>
      <c r="O15" s="22"/>
      <c r="P15" s="22"/>
      <c r="Q15" s="22"/>
      <c r="R15" s="22"/>
    </row>
    <row r="16" spans="1:18" x14ac:dyDescent="0.25">
      <c r="A16" s="202" t="s">
        <v>32</v>
      </c>
      <c r="B16" s="203"/>
      <c r="C16" s="203"/>
      <c r="D16" s="203"/>
      <c r="E16" s="204"/>
      <c r="F16" s="205"/>
      <c r="G16" s="206"/>
      <c r="H16" s="196"/>
      <c r="I16" s="196"/>
      <c r="J16" s="196"/>
      <c r="M16" s="7"/>
      <c r="N16" s="7"/>
      <c r="O16" s="7"/>
      <c r="P16" s="7"/>
      <c r="Q16" s="7"/>
      <c r="R16" s="7"/>
    </row>
    <row r="17" spans="1:10" x14ac:dyDescent="0.25">
      <c r="A17" s="202" t="s">
        <v>37</v>
      </c>
      <c r="B17" s="203"/>
      <c r="C17" s="203"/>
      <c r="D17" s="203"/>
      <c r="E17" s="207">
        <f>E15/E20</f>
        <v>1</v>
      </c>
      <c r="F17" s="208">
        <f t="shared" ref="F17:J17" si="3">+F15/F20</f>
        <v>1</v>
      </c>
      <c r="G17" s="209">
        <f t="shared" si="3"/>
        <v>1</v>
      </c>
      <c r="H17" s="209">
        <f t="shared" si="3"/>
        <v>1</v>
      </c>
      <c r="I17" s="209">
        <f t="shared" si="3"/>
        <v>1</v>
      </c>
      <c r="J17" s="209">
        <f t="shared" si="3"/>
        <v>1</v>
      </c>
    </row>
    <row r="18" spans="1:10" x14ac:dyDescent="0.25">
      <c r="A18" s="183" t="s">
        <v>359</v>
      </c>
      <c r="B18" s="203"/>
      <c r="C18" s="203"/>
      <c r="D18" s="203"/>
      <c r="E18" s="207">
        <f>+E16/E20</f>
        <v>0</v>
      </c>
      <c r="F18" s="208">
        <f t="shared" ref="F18:J18" si="4">+F16/F20</f>
        <v>0</v>
      </c>
      <c r="G18" s="209">
        <f t="shared" si="4"/>
        <v>0</v>
      </c>
      <c r="H18" s="209">
        <f t="shared" si="4"/>
        <v>0</v>
      </c>
      <c r="I18" s="209">
        <f t="shared" si="4"/>
        <v>0</v>
      </c>
      <c r="J18" s="209">
        <f t="shared" si="4"/>
        <v>0</v>
      </c>
    </row>
    <row r="19" spans="1:10" x14ac:dyDescent="0.25">
      <c r="A19" s="202"/>
      <c r="B19" s="203"/>
      <c r="C19" s="203"/>
      <c r="D19" s="203"/>
      <c r="E19" s="210"/>
      <c r="F19" s="211"/>
      <c r="G19" s="212"/>
      <c r="H19" s="196"/>
      <c r="I19" s="196"/>
      <c r="J19" s="196"/>
    </row>
    <row r="20" spans="1:10" x14ac:dyDescent="0.25">
      <c r="A20" s="517" t="s">
        <v>76</v>
      </c>
      <c r="B20" s="518"/>
      <c r="C20" s="518"/>
      <c r="D20" s="518"/>
      <c r="E20" s="213">
        <f>+E15+E16</f>
        <v>460433309</v>
      </c>
      <c r="F20" s="214">
        <f t="shared" ref="F20:J20" si="5">+F15+F16</f>
        <v>460433309</v>
      </c>
      <c r="G20" s="215">
        <f t="shared" si="5"/>
        <v>460433309</v>
      </c>
      <c r="H20" s="215">
        <f t="shared" si="5"/>
        <v>460433309</v>
      </c>
      <c r="I20" s="215">
        <f t="shared" si="5"/>
        <v>460433309</v>
      </c>
      <c r="J20" s="215">
        <f t="shared" si="5"/>
        <v>460433309</v>
      </c>
    </row>
    <row r="21" spans="1:10" x14ac:dyDescent="0.25">
      <c r="A21" s="183"/>
      <c r="B21" s="184"/>
      <c r="C21" s="184"/>
      <c r="D21" s="184"/>
      <c r="E21" s="194"/>
      <c r="F21" s="195"/>
      <c r="G21" s="196"/>
      <c r="H21" s="196"/>
      <c r="I21" s="196"/>
      <c r="J21" s="196"/>
    </row>
    <row r="22" spans="1:10" x14ac:dyDescent="0.25">
      <c r="A22" s="500" t="s">
        <v>35</v>
      </c>
      <c r="B22" s="501"/>
      <c r="C22" s="501"/>
      <c r="D22" s="501"/>
      <c r="E22" s="216"/>
      <c r="F22" s="217"/>
      <c r="G22" s="218"/>
      <c r="H22" s="218"/>
      <c r="I22" s="218"/>
      <c r="J22" s="218"/>
    </row>
    <row r="23" spans="1:10" x14ac:dyDescent="0.25">
      <c r="A23" s="183" t="s">
        <v>358</v>
      </c>
      <c r="B23" s="184"/>
      <c r="C23" s="184"/>
      <c r="D23" s="184"/>
      <c r="E23" s="189">
        <f t="shared" ref="E23:G24" si="6">+E7+E15</f>
        <v>5399068716</v>
      </c>
      <c r="F23" s="219">
        <f t="shared" si="6"/>
        <v>5548201370</v>
      </c>
      <c r="G23" s="190">
        <f t="shared" si="6"/>
        <v>5591846085</v>
      </c>
      <c r="H23" s="204">
        <f>+H15+H7</f>
        <v>5575375573</v>
      </c>
      <c r="I23" s="204">
        <f t="shared" ref="I23:J23" si="7">+I15+I7</f>
        <v>5585236174</v>
      </c>
      <c r="J23" s="204">
        <f t="shared" si="7"/>
        <v>5610931742</v>
      </c>
    </row>
    <row r="24" spans="1:10" x14ac:dyDescent="0.25">
      <c r="A24" s="183" t="s">
        <v>36</v>
      </c>
      <c r="B24" s="184"/>
      <c r="C24" s="184"/>
      <c r="D24" s="184"/>
      <c r="E24" s="189">
        <f t="shared" si="6"/>
        <v>3319168662</v>
      </c>
      <c r="F24" s="219">
        <f t="shared" si="6"/>
        <v>3340632577</v>
      </c>
      <c r="G24" s="190">
        <f t="shared" si="6"/>
        <v>3248693423</v>
      </c>
      <c r="H24" s="190">
        <v>3458544426</v>
      </c>
      <c r="I24" s="190">
        <v>3382078299</v>
      </c>
      <c r="J24" s="190">
        <v>3253448022</v>
      </c>
    </row>
    <row r="25" spans="1:10" x14ac:dyDescent="0.25">
      <c r="A25" s="183" t="s">
        <v>37</v>
      </c>
      <c r="B25" s="184"/>
      <c r="C25" s="184"/>
      <c r="D25" s="184"/>
      <c r="E25" s="220">
        <f>+E23/E28</f>
        <v>0.61928443582234383</v>
      </c>
      <c r="F25" s="221">
        <f t="shared" ref="F25:J25" si="8">+F23/F28</f>
        <v>0.62417651213661485</v>
      </c>
      <c r="G25" s="222">
        <f t="shared" si="8"/>
        <v>0.63252317123178003</v>
      </c>
      <c r="H25" s="222">
        <f t="shared" si="8"/>
        <v>0.61716016675121765</v>
      </c>
      <c r="I25" s="222">
        <f t="shared" si="8"/>
        <v>0.62284379462957196</v>
      </c>
      <c r="J25" s="222">
        <f t="shared" si="8"/>
        <v>0.63297510839811988</v>
      </c>
    </row>
    <row r="26" spans="1:10" x14ac:dyDescent="0.25">
      <c r="A26" s="183" t="s">
        <v>359</v>
      </c>
      <c r="B26" s="184"/>
      <c r="C26" s="184"/>
      <c r="D26" s="184"/>
      <c r="E26" s="220">
        <f>+E24/E28</f>
        <v>0.38071556417765617</v>
      </c>
      <c r="F26" s="221">
        <f t="shared" ref="F26:J26" si="9">+F24/F28</f>
        <v>0.3758234878633851</v>
      </c>
      <c r="G26" s="222">
        <f t="shared" si="9"/>
        <v>0.36747682876822002</v>
      </c>
      <c r="H26" s="222">
        <f t="shared" si="9"/>
        <v>0.38283983324878235</v>
      </c>
      <c r="I26" s="222">
        <f t="shared" si="9"/>
        <v>0.3771562053704281</v>
      </c>
      <c r="J26" s="222">
        <f t="shared" si="9"/>
        <v>0.36702489160188018</v>
      </c>
    </row>
    <row r="27" spans="1:10" x14ac:dyDescent="0.25">
      <c r="A27" s="183"/>
      <c r="B27" s="184"/>
      <c r="C27" s="184"/>
      <c r="D27" s="184"/>
      <c r="E27" s="223"/>
      <c r="F27" s="224"/>
      <c r="G27" s="225"/>
      <c r="H27" s="225"/>
      <c r="I27" s="225"/>
      <c r="J27" s="225"/>
    </row>
    <row r="28" spans="1:10" ht="15.75" x14ac:dyDescent="0.25">
      <c r="A28" s="502" t="s">
        <v>39</v>
      </c>
      <c r="B28" s="503"/>
      <c r="C28" s="503"/>
      <c r="D28" s="504"/>
      <c r="E28" s="226">
        <f>+E23+E24</f>
        <v>8718237378</v>
      </c>
      <c r="F28" s="226">
        <f t="shared" ref="F28:J28" si="10">+F23+F24</f>
        <v>8888833947</v>
      </c>
      <c r="G28" s="227">
        <f t="shared" si="10"/>
        <v>8840539508</v>
      </c>
      <c r="H28" s="227">
        <f t="shared" si="10"/>
        <v>9033919999</v>
      </c>
      <c r="I28" s="227">
        <f t="shared" si="10"/>
        <v>8967314473</v>
      </c>
      <c r="J28" s="227">
        <f t="shared" si="10"/>
        <v>8864379764</v>
      </c>
    </row>
    <row r="29" spans="1:10" x14ac:dyDescent="0.25">
      <c r="E29" s="7"/>
      <c r="H29" s="7"/>
    </row>
    <row r="30" spans="1:10" x14ac:dyDescent="0.25">
      <c r="E30" s="22"/>
    </row>
    <row r="32" spans="1:10" x14ac:dyDescent="0.25">
      <c r="E32" s="7"/>
    </row>
  </sheetData>
  <mergeCells count="12">
    <mergeCell ref="A22:D22"/>
    <mergeCell ref="A28:D28"/>
    <mergeCell ref="I1:J1"/>
    <mergeCell ref="A2:G2"/>
    <mergeCell ref="A6:D6"/>
    <mergeCell ref="E6:G6"/>
    <mergeCell ref="E4:G4"/>
    <mergeCell ref="H4:J4"/>
    <mergeCell ref="H6:J6"/>
    <mergeCell ref="A12:D12"/>
    <mergeCell ref="A14:D14"/>
    <mergeCell ref="A20:D20"/>
  </mergeCells>
  <printOptions horizontalCentered="1"/>
  <pageMargins left="0.23622047244094491" right="0.23622047244094491" top="0.74803149606299213" bottom="0.74803149606299213" header="0.31496062992125984" footer="0.31496062992125984"/>
  <pageSetup paperSize="9" scale="45" orientation="landscape"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AB72"/>
  <sheetViews>
    <sheetView topLeftCell="G1" workbookViewId="0">
      <selection activeCell="G1" sqref="G1"/>
    </sheetView>
  </sheetViews>
  <sheetFormatPr defaultRowHeight="15" x14ac:dyDescent="0.25"/>
  <cols>
    <col min="1" max="1" width="32.7109375" customWidth="1"/>
    <col min="2" max="4" width="10" customWidth="1"/>
    <col min="5" max="6" width="18.7109375" bestFit="1" customWidth="1"/>
    <col min="7" max="7" width="20.7109375" style="155" bestFit="1" customWidth="1"/>
    <col min="8" max="8" width="1.28515625" customWidth="1"/>
    <col min="24" max="24" width="2.28515625" customWidth="1"/>
  </cols>
  <sheetData>
    <row r="1" spans="1:23" x14ac:dyDescent="0.25">
      <c r="U1" s="238" t="s">
        <v>375</v>
      </c>
      <c r="V1" s="26"/>
      <c r="W1" s="26"/>
    </row>
    <row r="2" spans="1:23" ht="33.75" customHeight="1" x14ac:dyDescent="0.25">
      <c r="I2" s="542" t="s">
        <v>362</v>
      </c>
      <c r="J2" s="542"/>
      <c r="K2" s="542"/>
      <c r="L2" s="542"/>
      <c r="M2" s="542"/>
      <c r="N2" s="542"/>
      <c r="O2" s="542"/>
      <c r="P2" s="542"/>
      <c r="Q2" s="542"/>
      <c r="R2" s="542"/>
      <c r="S2" s="542"/>
      <c r="T2" s="542"/>
      <c r="U2" s="542"/>
      <c r="V2" s="542"/>
      <c r="W2" s="542"/>
    </row>
    <row r="3" spans="1:23" ht="6" customHeight="1" thickBot="1" x14ac:dyDescent="0.3">
      <c r="I3" s="543"/>
      <c r="J3" s="543"/>
      <c r="K3" s="543"/>
      <c r="L3" s="543"/>
      <c r="M3" s="543"/>
      <c r="N3" s="543"/>
      <c r="O3" s="543"/>
      <c r="P3" s="543"/>
      <c r="Q3" s="543"/>
      <c r="R3" s="543"/>
      <c r="S3" s="543"/>
      <c r="T3" s="543"/>
      <c r="U3" s="543"/>
      <c r="V3" s="543"/>
      <c r="W3" s="543"/>
    </row>
    <row r="4" spans="1:23" ht="15.75" thickTop="1" x14ac:dyDescent="0.25"/>
    <row r="7" spans="1:23" ht="57" customHeight="1" x14ac:dyDescent="0.25">
      <c r="A7" s="525" t="s">
        <v>357</v>
      </c>
      <c r="B7" s="526"/>
      <c r="C7" s="526"/>
      <c r="D7" s="526"/>
      <c r="E7" s="526"/>
      <c r="F7" s="526"/>
      <c r="G7" s="527"/>
    </row>
    <row r="8" spans="1:23" x14ac:dyDescent="0.25">
      <c r="A8" s="13" t="s">
        <v>124</v>
      </c>
      <c r="B8" s="14"/>
      <c r="C8" s="14"/>
      <c r="D8" s="14"/>
      <c r="E8" s="540" t="s">
        <v>355</v>
      </c>
      <c r="F8" s="540"/>
      <c r="G8" s="541"/>
    </row>
    <row r="9" spans="1:23" x14ac:dyDescent="0.25">
      <c r="A9" s="13"/>
      <c r="B9" s="14"/>
      <c r="C9" s="14"/>
      <c r="D9" s="14"/>
      <c r="E9" s="16" t="s">
        <v>51</v>
      </c>
      <c r="F9" s="16" t="s">
        <v>60</v>
      </c>
      <c r="G9" s="228" t="s">
        <v>100</v>
      </c>
    </row>
    <row r="10" spans="1:23" x14ac:dyDescent="0.25">
      <c r="A10" s="528" t="s">
        <v>33</v>
      </c>
      <c r="B10" s="529"/>
      <c r="C10" s="529"/>
      <c r="D10" s="530"/>
      <c r="E10" s="39"/>
      <c r="F10" s="39"/>
      <c r="G10" s="229"/>
    </row>
    <row r="11" spans="1:23" x14ac:dyDescent="0.25">
      <c r="A11" s="13" t="s">
        <v>271</v>
      </c>
      <c r="B11" s="14"/>
      <c r="C11" s="14"/>
      <c r="D11" s="15"/>
      <c r="E11" s="18">
        <v>4938635407</v>
      </c>
      <c r="F11" s="18">
        <v>5087768061</v>
      </c>
      <c r="G11" s="230">
        <v>5131412776</v>
      </c>
    </row>
    <row r="12" spans="1:23" x14ac:dyDescent="0.25">
      <c r="A12" s="13" t="s">
        <v>32</v>
      </c>
      <c r="B12" s="14"/>
      <c r="C12" s="14"/>
      <c r="D12" s="15"/>
      <c r="E12" s="18">
        <v>3319168662</v>
      </c>
      <c r="F12" s="18">
        <v>3340632577</v>
      </c>
      <c r="G12" s="230">
        <v>3248693423</v>
      </c>
    </row>
    <row r="13" spans="1:23" x14ac:dyDescent="0.25">
      <c r="A13" s="13" t="s">
        <v>37</v>
      </c>
      <c r="B13" s="14"/>
      <c r="C13" s="14"/>
      <c r="D13" s="15"/>
      <c r="E13" s="19">
        <f>+E11/E16</f>
        <v>0.59805674314068058</v>
      </c>
      <c r="F13" s="19">
        <f t="shared" ref="F13:G13" si="0">+F11/F16</f>
        <v>0.60364573061008309</v>
      </c>
      <c r="G13" s="231">
        <f t="shared" si="0"/>
        <v>0.61233266669249764</v>
      </c>
    </row>
    <row r="14" spans="1:23" x14ac:dyDescent="0.25">
      <c r="A14" s="13" t="s">
        <v>359</v>
      </c>
      <c r="B14" s="14"/>
      <c r="C14" s="14"/>
      <c r="D14" s="15"/>
      <c r="E14" s="19">
        <f>+E12/E16</f>
        <v>0.40194325685931942</v>
      </c>
      <c r="F14" s="19">
        <f t="shared" ref="F14:G14" si="1">+F12/F16</f>
        <v>0.39635426938991697</v>
      </c>
      <c r="G14" s="231">
        <f t="shared" si="1"/>
        <v>0.38766733330750242</v>
      </c>
    </row>
    <row r="15" spans="1:23" x14ac:dyDescent="0.25">
      <c r="A15" s="13"/>
      <c r="B15" s="14"/>
      <c r="C15" s="14"/>
      <c r="D15" s="15"/>
      <c r="E15" s="17"/>
      <c r="F15" s="17"/>
      <c r="G15" s="232"/>
    </row>
    <row r="16" spans="1:23" x14ac:dyDescent="0.25">
      <c r="A16" s="531" t="s">
        <v>34</v>
      </c>
      <c r="B16" s="532"/>
      <c r="C16" s="532"/>
      <c r="D16" s="533"/>
      <c r="E16" s="39">
        <f>+E11+E12</f>
        <v>8257804069</v>
      </c>
      <c r="F16" s="39">
        <f t="shared" ref="F16:G16" si="2">+F11+F12</f>
        <v>8428400638</v>
      </c>
      <c r="G16" s="229">
        <f t="shared" si="2"/>
        <v>8380106199</v>
      </c>
    </row>
    <row r="17" spans="1:28" x14ac:dyDescent="0.25">
      <c r="A17" s="13"/>
      <c r="B17" s="14"/>
      <c r="C17" s="14"/>
      <c r="D17" s="15"/>
      <c r="E17" s="17"/>
      <c r="F17" s="17"/>
      <c r="G17" s="232"/>
    </row>
    <row r="18" spans="1:28" x14ac:dyDescent="0.25">
      <c r="A18" s="534" t="s">
        <v>339</v>
      </c>
      <c r="B18" s="535"/>
      <c r="C18" s="535"/>
      <c r="D18" s="536"/>
      <c r="E18" s="39"/>
      <c r="F18" s="39"/>
      <c r="G18" s="229"/>
    </row>
    <row r="19" spans="1:28" x14ac:dyDescent="0.25">
      <c r="A19" s="34" t="s">
        <v>271</v>
      </c>
      <c r="B19" s="35"/>
      <c r="C19" s="35"/>
      <c r="D19" s="36"/>
      <c r="E19" s="37">
        <v>460433309</v>
      </c>
      <c r="F19" s="37">
        <v>460433309</v>
      </c>
      <c r="G19" s="233">
        <v>460433309</v>
      </c>
    </row>
    <row r="20" spans="1:28" x14ac:dyDescent="0.25">
      <c r="A20" s="34" t="s">
        <v>32</v>
      </c>
      <c r="B20" s="35"/>
      <c r="C20" s="35"/>
      <c r="D20" s="36"/>
      <c r="E20" s="37"/>
      <c r="F20" s="37"/>
      <c r="G20" s="233"/>
      <c r="Z20">
        <v>30992212</v>
      </c>
      <c r="AA20">
        <v>27512300</v>
      </c>
      <c r="AB20">
        <v>21228075</v>
      </c>
    </row>
    <row r="21" spans="1:28" x14ac:dyDescent="0.25">
      <c r="A21" s="34" t="s">
        <v>37</v>
      </c>
      <c r="B21" s="35"/>
      <c r="C21" s="35"/>
      <c r="D21" s="36"/>
      <c r="E21" s="38">
        <f>+E19/E24</f>
        <v>1</v>
      </c>
      <c r="F21" s="38">
        <f t="shared" ref="F21:G21" si="3">+F19/F24</f>
        <v>1</v>
      </c>
      <c r="G21" s="234">
        <f t="shared" si="3"/>
        <v>1</v>
      </c>
    </row>
    <row r="22" spans="1:28" x14ac:dyDescent="0.25">
      <c r="A22" s="34" t="s">
        <v>38</v>
      </c>
      <c r="B22" s="35"/>
      <c r="C22" s="35"/>
      <c r="D22" s="36"/>
      <c r="E22" s="38">
        <f>+E20/E24</f>
        <v>0</v>
      </c>
      <c r="F22" s="38">
        <f t="shared" ref="F22:G22" si="4">+F20/F24</f>
        <v>0</v>
      </c>
      <c r="G22" s="234">
        <f t="shared" si="4"/>
        <v>0</v>
      </c>
    </row>
    <row r="23" spans="1:28" x14ac:dyDescent="0.25">
      <c r="A23" s="29"/>
      <c r="B23" s="30"/>
      <c r="C23" s="30"/>
      <c r="D23" s="31"/>
      <c r="E23" s="32"/>
      <c r="F23" s="32"/>
      <c r="G23" s="235"/>
    </row>
    <row r="24" spans="1:28" x14ac:dyDescent="0.25">
      <c r="A24" s="537" t="s">
        <v>76</v>
      </c>
      <c r="B24" s="538"/>
      <c r="C24" s="538"/>
      <c r="D24" s="539"/>
      <c r="E24" s="39">
        <f>+E19+E20</f>
        <v>460433309</v>
      </c>
      <c r="F24" s="39">
        <f t="shared" ref="F24:G24" si="5">+F19+F20</f>
        <v>460433309</v>
      </c>
      <c r="G24" s="229">
        <f t="shared" si="5"/>
        <v>460433309</v>
      </c>
    </row>
    <row r="25" spans="1:28" x14ac:dyDescent="0.25">
      <c r="A25" s="13"/>
      <c r="B25" s="14"/>
      <c r="C25" s="14"/>
      <c r="D25" s="15"/>
      <c r="E25" s="17"/>
      <c r="F25" s="17"/>
      <c r="G25" s="232"/>
    </row>
    <row r="26" spans="1:28" x14ac:dyDescent="0.25">
      <c r="A26" s="519" t="s">
        <v>35</v>
      </c>
      <c r="B26" s="520"/>
      <c r="C26" s="520"/>
      <c r="D26" s="521"/>
      <c r="E26" s="39"/>
      <c r="F26" s="39"/>
      <c r="G26" s="229"/>
    </row>
    <row r="27" spans="1:28" x14ac:dyDescent="0.25">
      <c r="A27" s="13" t="s">
        <v>272</v>
      </c>
      <c r="B27" s="14"/>
      <c r="C27" s="14"/>
      <c r="D27" s="15"/>
      <c r="E27" s="18">
        <f>+E11+E19</f>
        <v>5399068716</v>
      </c>
      <c r="F27" s="18">
        <f t="shared" ref="F27:G28" si="6">+F11+F19</f>
        <v>5548201370</v>
      </c>
      <c r="G27" s="230">
        <f t="shared" si="6"/>
        <v>5591846085</v>
      </c>
    </row>
    <row r="28" spans="1:28" ht="14.45" customHeight="1" x14ac:dyDescent="0.25">
      <c r="A28" s="13" t="s">
        <v>36</v>
      </c>
      <c r="B28" s="14"/>
      <c r="C28" s="14"/>
      <c r="D28" s="15"/>
      <c r="E28" s="18">
        <f>+E12+E20</f>
        <v>3319168662</v>
      </c>
      <c r="F28" s="18">
        <f t="shared" si="6"/>
        <v>3340632577</v>
      </c>
      <c r="G28" s="230">
        <f t="shared" si="6"/>
        <v>3248693423</v>
      </c>
    </row>
    <row r="29" spans="1:28" ht="14.45" customHeight="1" x14ac:dyDescent="0.25">
      <c r="A29" s="13" t="s">
        <v>37</v>
      </c>
      <c r="B29" s="14"/>
      <c r="C29" s="14"/>
      <c r="D29" s="15"/>
      <c r="E29" s="19">
        <f>+E27/E32</f>
        <v>0.61928443582234383</v>
      </c>
      <c r="F29" s="19">
        <f t="shared" ref="F29:G29" si="7">+F27/F32</f>
        <v>0.62417651213661485</v>
      </c>
      <c r="G29" s="231">
        <f t="shared" si="7"/>
        <v>0.63252317123178003</v>
      </c>
    </row>
    <row r="30" spans="1:28" ht="14.45" customHeight="1" x14ac:dyDescent="0.25">
      <c r="A30" s="13" t="s">
        <v>38</v>
      </c>
      <c r="B30" s="14"/>
      <c r="C30" s="14"/>
      <c r="D30" s="15"/>
      <c r="E30" s="19">
        <f>+E28/E32</f>
        <v>0.38071556417765617</v>
      </c>
      <c r="F30" s="19">
        <f t="shared" ref="F30:G30" si="8">+F28/F32</f>
        <v>0.3758234878633851</v>
      </c>
      <c r="G30" s="231">
        <f t="shared" si="8"/>
        <v>0.36747682876822002</v>
      </c>
    </row>
    <row r="31" spans="1:28" x14ac:dyDescent="0.25">
      <c r="A31" s="13"/>
      <c r="B31" s="14"/>
      <c r="C31" s="14"/>
      <c r="D31" s="15"/>
      <c r="E31" s="17"/>
      <c r="F31" s="17"/>
      <c r="G31" s="232"/>
    </row>
    <row r="32" spans="1:28" ht="15.6" customHeight="1" x14ac:dyDescent="0.25">
      <c r="A32" s="522" t="s">
        <v>39</v>
      </c>
      <c r="B32" s="523"/>
      <c r="C32" s="523"/>
      <c r="D32" s="524"/>
      <c r="E32" s="20">
        <f>+E27+E28</f>
        <v>8718237378</v>
      </c>
      <c r="F32" s="20">
        <f t="shared" ref="F32:G32" si="9">+F27+F28</f>
        <v>8888833947</v>
      </c>
      <c r="G32" s="236">
        <f t="shared" si="9"/>
        <v>8840539508</v>
      </c>
    </row>
    <row r="35" spans="1:23" x14ac:dyDescent="0.25">
      <c r="A35" s="9" t="s">
        <v>40</v>
      </c>
      <c r="E35" s="8" t="s">
        <v>51</v>
      </c>
      <c r="F35" s="8" t="s">
        <v>60</v>
      </c>
      <c r="G35" s="237" t="s">
        <v>100</v>
      </c>
    </row>
    <row r="36" spans="1:23" x14ac:dyDescent="0.25">
      <c r="A36" t="s">
        <v>273</v>
      </c>
      <c r="E36" s="7">
        <f>E27</f>
        <v>5399068716</v>
      </c>
      <c r="F36" s="7">
        <f t="shared" ref="F36:G36" si="10">F27</f>
        <v>5548201370</v>
      </c>
      <c r="G36" s="158">
        <f t="shared" si="10"/>
        <v>5591846085</v>
      </c>
    </row>
    <row r="37" spans="1:23" x14ac:dyDescent="0.25">
      <c r="A37" t="s">
        <v>361</v>
      </c>
      <c r="E37" s="7">
        <f>E28</f>
        <v>3319168662</v>
      </c>
      <c r="F37" s="7">
        <f t="shared" ref="F37:G37" si="11">F28</f>
        <v>3340632577</v>
      </c>
      <c r="G37" s="158">
        <f t="shared" si="11"/>
        <v>3248693423</v>
      </c>
    </row>
    <row r="39" spans="1:23" ht="20.25" x14ac:dyDescent="0.25">
      <c r="I39" s="542" t="s">
        <v>363</v>
      </c>
      <c r="J39" s="542"/>
      <c r="K39" s="542"/>
      <c r="L39" s="542"/>
      <c r="M39" s="542"/>
      <c r="N39" s="542"/>
      <c r="O39" s="542"/>
      <c r="P39" s="542"/>
      <c r="Q39" s="542"/>
      <c r="R39" s="542"/>
      <c r="S39" s="542"/>
      <c r="T39" s="542"/>
      <c r="U39" s="542"/>
      <c r="V39" s="542"/>
      <c r="W39" s="542"/>
    </row>
    <row r="40" spans="1:23" x14ac:dyDescent="0.25">
      <c r="E40" s="22"/>
    </row>
    <row r="41" spans="1:23" x14ac:dyDescent="0.25">
      <c r="E41" s="22"/>
      <c r="U41" s="26" t="s">
        <v>376</v>
      </c>
    </row>
    <row r="42" spans="1:23" ht="45.6" customHeight="1" x14ac:dyDescent="0.25">
      <c r="A42" s="525" t="s">
        <v>357</v>
      </c>
      <c r="B42" s="526"/>
      <c r="C42" s="526"/>
      <c r="D42" s="526"/>
      <c r="E42" s="526"/>
      <c r="F42" s="526"/>
      <c r="G42" s="527"/>
    </row>
    <row r="43" spans="1:23" x14ac:dyDescent="0.25">
      <c r="A43" s="13"/>
      <c r="B43" s="14"/>
      <c r="C43" s="14"/>
      <c r="D43" s="14"/>
      <c r="E43" s="540" t="s">
        <v>356</v>
      </c>
      <c r="F43" s="540"/>
      <c r="G43" s="541"/>
    </row>
    <row r="44" spans="1:23" x14ac:dyDescent="0.25">
      <c r="A44" s="13"/>
      <c r="B44" s="14"/>
      <c r="C44" s="14"/>
      <c r="D44" s="14"/>
      <c r="E44" s="16" t="s">
        <v>51</v>
      </c>
      <c r="F44" s="16" t="s">
        <v>60</v>
      </c>
      <c r="G44" s="228" t="s">
        <v>100</v>
      </c>
    </row>
    <row r="45" spans="1:23" x14ac:dyDescent="0.25">
      <c r="A45" s="528" t="s">
        <v>33</v>
      </c>
      <c r="B45" s="529"/>
      <c r="C45" s="529"/>
      <c r="D45" s="530"/>
      <c r="E45" s="39"/>
      <c r="F45" s="39"/>
      <c r="G45" s="229"/>
    </row>
    <row r="46" spans="1:23" x14ac:dyDescent="0.25">
      <c r="A46" s="13" t="s">
        <v>271</v>
      </c>
      <c r="B46" s="14"/>
      <c r="C46" s="14"/>
      <c r="D46" s="15"/>
      <c r="E46" s="18">
        <v>5114942264</v>
      </c>
      <c r="F46" s="18">
        <v>5124802865</v>
      </c>
      <c r="G46" s="230">
        <v>5150498433</v>
      </c>
    </row>
    <row r="47" spans="1:23" x14ac:dyDescent="0.25">
      <c r="A47" s="13" t="s">
        <v>32</v>
      </c>
      <c r="B47" s="14"/>
      <c r="C47" s="14"/>
      <c r="D47" s="15"/>
      <c r="E47" s="18">
        <v>3454082756</v>
      </c>
      <c r="F47" s="18">
        <v>3377841045</v>
      </c>
      <c r="G47" s="230">
        <v>3249212009</v>
      </c>
    </row>
    <row r="48" spans="1:23" x14ac:dyDescent="0.25">
      <c r="A48" s="13" t="s">
        <v>37</v>
      </c>
      <c r="B48" s="14"/>
      <c r="C48" s="14"/>
      <c r="D48" s="15"/>
      <c r="E48" s="19">
        <f>+E46/E51</f>
        <v>0.5969106464343128</v>
      </c>
      <c r="F48" s="19">
        <f t="shared" ref="F48:G48" si="12">+F46/F51</f>
        <v>0.60273050585744214</v>
      </c>
      <c r="G48" s="231">
        <f t="shared" si="12"/>
        <v>0.61317571225391532</v>
      </c>
    </row>
    <row r="49" spans="1:7" x14ac:dyDescent="0.25">
      <c r="A49" s="13" t="s">
        <v>38</v>
      </c>
      <c r="B49" s="14"/>
      <c r="C49" s="14"/>
      <c r="D49" s="15"/>
      <c r="E49" s="19">
        <f>+E47/E51</f>
        <v>0.4030893535656872</v>
      </c>
      <c r="F49" s="19">
        <f t="shared" ref="F49:G49" si="13">+F47/F51</f>
        <v>0.39726949414255786</v>
      </c>
      <c r="G49" s="231">
        <f t="shared" si="13"/>
        <v>0.38682428774608468</v>
      </c>
    </row>
    <row r="50" spans="1:7" x14ac:dyDescent="0.25">
      <c r="A50" s="13"/>
      <c r="B50" s="14"/>
      <c r="C50" s="14"/>
      <c r="D50" s="15"/>
      <c r="E50" s="17"/>
      <c r="F50" s="17"/>
      <c r="G50" s="232"/>
    </row>
    <row r="51" spans="1:7" x14ac:dyDescent="0.25">
      <c r="A51" s="531" t="s">
        <v>34</v>
      </c>
      <c r="B51" s="532"/>
      <c r="C51" s="532"/>
      <c r="D51" s="533"/>
      <c r="E51" s="39">
        <f>E46+E47</f>
        <v>8569025020</v>
      </c>
      <c r="F51" s="39">
        <f t="shared" ref="F51:G51" si="14">F46+F47</f>
        <v>8502643910</v>
      </c>
      <c r="G51" s="229">
        <f t="shared" si="14"/>
        <v>8399710442</v>
      </c>
    </row>
    <row r="52" spans="1:7" x14ac:dyDescent="0.25">
      <c r="A52" s="13"/>
      <c r="B52" s="14"/>
      <c r="C52" s="14"/>
      <c r="D52" s="15"/>
      <c r="E52" s="17"/>
      <c r="F52" s="17"/>
      <c r="G52" s="232"/>
    </row>
    <row r="53" spans="1:7" x14ac:dyDescent="0.25">
      <c r="A53" s="534" t="s">
        <v>339</v>
      </c>
      <c r="B53" s="535"/>
      <c r="C53" s="535"/>
      <c r="D53" s="536"/>
      <c r="E53" s="39"/>
      <c r="F53" s="39"/>
      <c r="G53" s="229"/>
    </row>
    <row r="54" spans="1:7" x14ac:dyDescent="0.25">
      <c r="A54" s="34" t="s">
        <v>271</v>
      </c>
      <c r="B54" s="35"/>
      <c r="C54" s="35"/>
      <c r="D54" s="36"/>
      <c r="E54" s="37">
        <v>460433309</v>
      </c>
      <c r="F54" s="37">
        <v>460433309</v>
      </c>
      <c r="G54" s="233">
        <v>460433309</v>
      </c>
    </row>
    <row r="55" spans="1:7" x14ac:dyDescent="0.25">
      <c r="A55" s="34" t="s">
        <v>32</v>
      </c>
      <c r="B55" s="35"/>
      <c r="C55" s="35"/>
      <c r="D55" s="36"/>
      <c r="E55" s="37"/>
      <c r="F55" s="37"/>
      <c r="G55" s="233"/>
    </row>
    <row r="56" spans="1:7" x14ac:dyDescent="0.25">
      <c r="A56" s="34" t="s">
        <v>37</v>
      </c>
      <c r="B56" s="35"/>
      <c r="C56" s="35"/>
      <c r="D56" s="36"/>
      <c r="E56" s="38">
        <f>+E54/E59</f>
        <v>1</v>
      </c>
      <c r="F56" s="38">
        <f t="shared" ref="F56:G56" si="15">+F54/F59</f>
        <v>1</v>
      </c>
      <c r="G56" s="234">
        <f t="shared" si="15"/>
        <v>1</v>
      </c>
    </row>
    <row r="57" spans="1:7" x14ac:dyDescent="0.25">
      <c r="A57" s="34" t="s">
        <v>38</v>
      </c>
      <c r="B57" s="35"/>
      <c r="C57" s="35"/>
      <c r="D57" s="36"/>
      <c r="E57" s="38">
        <f>+E55/E59</f>
        <v>0</v>
      </c>
      <c r="F57" s="38">
        <f t="shared" ref="F57:G57" si="16">+F55/F59</f>
        <v>0</v>
      </c>
      <c r="G57" s="234">
        <f t="shared" si="16"/>
        <v>0</v>
      </c>
    </row>
    <row r="58" spans="1:7" x14ac:dyDescent="0.25">
      <c r="A58" s="29"/>
      <c r="B58" s="30"/>
      <c r="C58" s="30"/>
      <c r="D58" s="31"/>
      <c r="E58" s="32"/>
      <c r="F58" s="32"/>
      <c r="G58" s="235"/>
    </row>
    <row r="59" spans="1:7" x14ac:dyDescent="0.25">
      <c r="A59" s="537" t="s">
        <v>76</v>
      </c>
      <c r="B59" s="538"/>
      <c r="C59" s="538"/>
      <c r="D59" s="539"/>
      <c r="E59" s="39">
        <f>+E54+E55</f>
        <v>460433309</v>
      </c>
      <c r="F59" s="39">
        <f t="shared" ref="F59:G59" si="17">+F54+F55</f>
        <v>460433309</v>
      </c>
      <c r="G59" s="229">
        <f t="shared" si="17"/>
        <v>460433309</v>
      </c>
    </row>
    <row r="60" spans="1:7" x14ac:dyDescent="0.25">
      <c r="A60" s="13"/>
      <c r="B60" s="14"/>
      <c r="C60" s="14"/>
      <c r="D60" s="15"/>
      <c r="E60" s="17"/>
      <c r="F60" s="17"/>
      <c r="G60" s="232"/>
    </row>
    <row r="61" spans="1:7" x14ac:dyDescent="0.25">
      <c r="A61" s="519" t="s">
        <v>35</v>
      </c>
      <c r="B61" s="520"/>
      <c r="C61" s="520"/>
      <c r="D61" s="521"/>
      <c r="E61" s="39"/>
      <c r="F61" s="39"/>
      <c r="G61" s="229"/>
    </row>
    <row r="62" spans="1:7" x14ac:dyDescent="0.25">
      <c r="A62" s="13" t="s">
        <v>272</v>
      </c>
      <c r="B62" s="14"/>
      <c r="C62" s="14"/>
      <c r="D62" s="15"/>
      <c r="E62" s="18">
        <f>+E46+E54</f>
        <v>5575375573</v>
      </c>
      <c r="F62" s="18">
        <f t="shared" ref="F62:G62" si="18">+F46+F54</f>
        <v>5585236174</v>
      </c>
      <c r="G62" s="230">
        <f t="shared" si="18"/>
        <v>5610931742</v>
      </c>
    </row>
    <row r="63" spans="1:7" x14ac:dyDescent="0.25">
      <c r="A63" s="13" t="s">
        <v>36</v>
      </c>
      <c r="B63" s="14"/>
      <c r="C63" s="14"/>
      <c r="D63" s="15"/>
      <c r="E63" s="18">
        <f>+E47+E55</f>
        <v>3454082756</v>
      </c>
      <c r="F63" s="18">
        <f t="shared" ref="F63:G63" si="19">+F47+F55</f>
        <v>3377841045</v>
      </c>
      <c r="G63" s="230">
        <f t="shared" si="19"/>
        <v>3249212009</v>
      </c>
    </row>
    <row r="64" spans="1:7" x14ac:dyDescent="0.25">
      <c r="A64" s="13" t="s">
        <v>37</v>
      </c>
      <c r="B64" s="14"/>
      <c r="C64" s="14"/>
      <c r="D64" s="15"/>
      <c r="E64" s="19">
        <f>+E62/E67</f>
        <v>0.61746512026015021</v>
      </c>
      <c r="F64" s="19">
        <f t="shared" ref="F64:G64" si="20">+F62/F67</f>
        <v>0.62313824120140049</v>
      </c>
      <c r="G64" s="231">
        <f t="shared" si="20"/>
        <v>0.6332777322452271</v>
      </c>
    </row>
    <row r="65" spans="1:7" x14ac:dyDescent="0.25">
      <c r="A65" s="13" t="s">
        <v>38</v>
      </c>
      <c r="B65" s="14"/>
      <c r="C65" s="14"/>
      <c r="D65" s="15"/>
      <c r="E65" s="19">
        <f>+E63/E67</f>
        <v>0.38253487973984979</v>
      </c>
      <c r="F65" s="19">
        <f t="shared" ref="F65:G65" si="21">+F63/F67</f>
        <v>0.37686175879859951</v>
      </c>
      <c r="G65" s="231">
        <f t="shared" si="21"/>
        <v>0.3667222677547729</v>
      </c>
    </row>
    <row r="66" spans="1:7" x14ac:dyDescent="0.25">
      <c r="A66" s="13"/>
      <c r="B66" s="14"/>
      <c r="C66" s="14"/>
      <c r="D66" s="15"/>
      <c r="E66" s="17"/>
      <c r="F66" s="17"/>
      <c r="G66" s="232"/>
    </row>
    <row r="67" spans="1:7" ht="15.75" x14ac:dyDescent="0.25">
      <c r="A67" s="522" t="s">
        <v>39</v>
      </c>
      <c r="B67" s="523"/>
      <c r="C67" s="523"/>
      <c r="D67" s="524"/>
      <c r="E67" s="20">
        <f>+E62+E63</f>
        <v>9029458329</v>
      </c>
      <c r="F67" s="20">
        <f t="shared" ref="F67:G67" si="22">+F62+F63</f>
        <v>8963077219</v>
      </c>
      <c r="G67" s="236">
        <f t="shared" si="22"/>
        <v>8860143751</v>
      </c>
    </row>
    <row r="70" spans="1:7" x14ac:dyDescent="0.25">
      <c r="A70" s="9" t="s">
        <v>40</v>
      </c>
      <c r="E70" s="8" t="s">
        <v>51</v>
      </c>
      <c r="F70" s="8" t="s">
        <v>60</v>
      </c>
      <c r="G70" s="237" t="s">
        <v>100</v>
      </c>
    </row>
    <row r="71" spans="1:7" x14ac:dyDescent="0.25">
      <c r="A71" t="s">
        <v>273</v>
      </c>
      <c r="E71" s="7">
        <f>E62</f>
        <v>5575375573</v>
      </c>
      <c r="F71" s="7">
        <f t="shared" ref="F71:G71" si="23">F62</f>
        <v>5585236174</v>
      </c>
      <c r="G71" s="158">
        <f t="shared" si="23"/>
        <v>5610931742</v>
      </c>
    </row>
    <row r="72" spans="1:7" x14ac:dyDescent="0.25">
      <c r="A72" t="s">
        <v>361</v>
      </c>
      <c r="E72" s="7">
        <f>E63</f>
        <v>3454082756</v>
      </c>
      <c r="F72" s="7">
        <f t="shared" ref="F72:G72" si="24">F63</f>
        <v>3377841045</v>
      </c>
      <c r="G72" s="158">
        <f t="shared" si="24"/>
        <v>3249212009</v>
      </c>
    </row>
  </sheetData>
  <mergeCells count="19">
    <mergeCell ref="I39:W39"/>
    <mergeCell ref="A32:D32"/>
    <mergeCell ref="A26:D26"/>
    <mergeCell ref="I2:W2"/>
    <mergeCell ref="I3:W3"/>
    <mergeCell ref="A7:G7"/>
    <mergeCell ref="A16:D16"/>
    <mergeCell ref="A24:D24"/>
    <mergeCell ref="A10:D10"/>
    <mergeCell ref="A18:D18"/>
    <mergeCell ref="E8:G8"/>
    <mergeCell ref="A61:D61"/>
    <mergeCell ref="A67:D67"/>
    <mergeCell ref="A42:G42"/>
    <mergeCell ref="A45:D45"/>
    <mergeCell ref="A51:D51"/>
    <mergeCell ref="A53:D53"/>
    <mergeCell ref="A59:D59"/>
    <mergeCell ref="E43:G43"/>
  </mergeCells>
  <printOptions horizontalCentered="1"/>
  <pageMargins left="0.23622047244094491" right="0.23622047244094491" top="0.74803149606299213" bottom="0.74803149606299213" header="0.31496062992125984" footer="0.31496062992125984"/>
  <pageSetup paperSize="9" scale="82" orientation="landscape" r:id="rId1"/>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O48"/>
  <sheetViews>
    <sheetView workbookViewId="0">
      <selection activeCell="I4" sqref="I4"/>
    </sheetView>
  </sheetViews>
  <sheetFormatPr defaultRowHeight="15" x14ac:dyDescent="0.25"/>
  <cols>
    <col min="1" max="1" width="35.42578125" bestFit="1" customWidth="1"/>
    <col min="2" max="7" width="26.7109375" bestFit="1" customWidth="1"/>
    <col min="8" max="8" width="13.28515625" bestFit="1" customWidth="1"/>
    <col min="12" max="12" width="15.28515625" style="22" bestFit="1" customWidth="1"/>
    <col min="13" max="14" width="16.5703125" style="22" bestFit="1" customWidth="1"/>
    <col min="15" max="15" width="16.5703125" bestFit="1" customWidth="1"/>
  </cols>
  <sheetData>
    <row r="1" spans="1:14" ht="31.5" customHeight="1" x14ac:dyDescent="0.25">
      <c r="A1" s="552" t="s">
        <v>45</v>
      </c>
      <c r="B1" s="553"/>
      <c r="C1" s="553"/>
      <c r="D1" s="553"/>
      <c r="E1" s="553"/>
      <c r="F1" s="553"/>
      <c r="G1" s="553"/>
      <c r="H1" s="155"/>
      <c r="I1" s="155"/>
    </row>
    <row r="2" spans="1:14" s="21" customFormat="1" ht="31.5" customHeight="1" x14ac:dyDescent="0.25">
      <c r="A2" s="239"/>
      <c r="B2" s="240"/>
      <c r="C2" s="240"/>
      <c r="D2" s="241"/>
      <c r="E2" s="242"/>
      <c r="F2" s="242"/>
      <c r="G2" s="242"/>
      <c r="H2" s="242"/>
      <c r="I2" s="242"/>
      <c r="L2" s="24"/>
      <c r="M2" s="24"/>
      <c r="N2" s="24"/>
    </row>
    <row r="3" spans="1:14" x14ac:dyDescent="0.25">
      <c r="A3" s="548"/>
      <c r="B3" s="550" t="s">
        <v>366</v>
      </c>
      <c r="C3" s="550" t="s">
        <v>367</v>
      </c>
      <c r="D3" s="550" t="s">
        <v>368</v>
      </c>
      <c r="E3" s="550" t="s">
        <v>369</v>
      </c>
      <c r="F3" s="550" t="s">
        <v>370</v>
      </c>
      <c r="G3" s="550" t="s">
        <v>371</v>
      </c>
      <c r="H3" s="155"/>
      <c r="I3" s="155"/>
    </row>
    <row r="4" spans="1:14" ht="18.75" customHeight="1" x14ac:dyDescent="0.25">
      <c r="A4" s="549"/>
      <c r="B4" s="551"/>
      <c r="C4" s="551"/>
      <c r="D4" s="551"/>
      <c r="E4" s="551"/>
      <c r="F4" s="551"/>
      <c r="G4" s="551"/>
      <c r="H4" s="158"/>
      <c r="I4" s="155"/>
    </row>
    <row r="5" spans="1:14" ht="18" x14ac:dyDescent="0.25">
      <c r="A5" s="243" t="s">
        <v>41</v>
      </c>
      <c r="B5" s="247">
        <v>4243010</v>
      </c>
      <c r="C5" s="247">
        <v>4237254</v>
      </c>
      <c r="D5" s="247">
        <v>4236013</v>
      </c>
      <c r="E5" s="247">
        <v>4461670</v>
      </c>
      <c r="F5" s="247">
        <v>4237254</v>
      </c>
      <c r="G5" s="247">
        <v>4236013</v>
      </c>
      <c r="H5" s="155"/>
      <c r="I5" s="155"/>
    </row>
    <row r="6" spans="1:14" ht="18" x14ac:dyDescent="0.25">
      <c r="A6" s="243" t="s">
        <v>42</v>
      </c>
      <c r="B6" s="248">
        <f>98907920+291742993+3648294615</f>
        <v>4038945528</v>
      </c>
      <c r="C6" s="248">
        <f>96764680+312375101+3754854389</f>
        <v>4163994170</v>
      </c>
      <c r="D6" s="248">
        <f>81881135+363373763+3756897445</f>
        <v>4202152343</v>
      </c>
      <c r="E6" s="248">
        <f>141019615+314929934+3727766818</f>
        <v>4183716367</v>
      </c>
      <c r="F6" s="248">
        <f>96764680+324714873+3754852610</f>
        <v>4176332163</v>
      </c>
      <c r="G6" s="248">
        <f>81881135+375554470+3756818488</f>
        <v>4214254093</v>
      </c>
      <c r="H6" s="155"/>
      <c r="I6" s="155"/>
    </row>
    <row r="7" spans="1:14" ht="18" x14ac:dyDescent="0.25">
      <c r="A7" s="243" t="s">
        <v>25</v>
      </c>
      <c r="B7" s="247">
        <f>29443462+273785507+63276826+280435083</f>
        <v>646940878</v>
      </c>
      <c r="C7" s="247">
        <f>33543524+284789334+62201778+280697038</f>
        <v>661231674</v>
      </c>
      <c r="D7" s="247">
        <f>33549569+294789334+59757797+280849074</f>
        <v>668945774</v>
      </c>
      <c r="E7" s="247">
        <f>36698497+297847753+63276826+280435083</f>
        <v>678258159</v>
      </c>
      <c r="F7" s="247">
        <f>37083524+305946145+62201778+280697038</f>
        <v>685928485</v>
      </c>
      <c r="G7" s="247">
        <f>37083477+298239334+59757797+280849074</f>
        <v>675929682</v>
      </c>
      <c r="H7" s="155"/>
      <c r="I7" s="155"/>
      <c r="L7" s="25"/>
      <c r="M7" s="25"/>
      <c r="N7" s="25"/>
    </row>
    <row r="8" spans="1:14" ht="18" x14ac:dyDescent="0.25">
      <c r="A8" s="243" t="s">
        <v>26</v>
      </c>
      <c r="B8" s="249">
        <f>59837706+188668285</f>
        <v>248505991</v>
      </c>
      <c r="C8" s="249">
        <f>61557179+196747784</f>
        <v>258304963</v>
      </c>
      <c r="D8" s="249">
        <f>61201795+194876851</f>
        <v>256078646</v>
      </c>
      <c r="E8" s="249">
        <f>59837783+188668285</f>
        <v>248506068</v>
      </c>
      <c r="F8" s="249">
        <f>61557179+196747784</f>
        <v>258304963</v>
      </c>
      <c r="G8" s="249">
        <f>61201794+194876851</f>
        <v>256078645</v>
      </c>
      <c r="H8" s="155"/>
      <c r="I8" s="155"/>
    </row>
    <row r="9" spans="1:14" ht="18" x14ac:dyDescent="0.25">
      <c r="A9" s="244" t="s">
        <v>43</v>
      </c>
      <c r="B9" s="250">
        <v>460433309</v>
      </c>
      <c r="C9" s="250">
        <v>460433309</v>
      </c>
      <c r="D9" s="250">
        <v>460433309</v>
      </c>
      <c r="E9" s="250">
        <v>460433309</v>
      </c>
      <c r="F9" s="250">
        <v>460433309</v>
      </c>
      <c r="G9" s="250">
        <v>460433309</v>
      </c>
      <c r="H9" s="155"/>
      <c r="I9" s="155"/>
    </row>
    <row r="10" spans="1:14" ht="18.75" x14ac:dyDescent="0.3">
      <c r="A10" s="245"/>
      <c r="B10" s="246"/>
      <c r="C10" s="246"/>
      <c r="D10" s="246"/>
      <c r="E10" s="246"/>
      <c r="F10" s="246"/>
      <c r="G10" s="246"/>
      <c r="H10" s="547" t="s">
        <v>372</v>
      </c>
      <c r="I10" s="547"/>
    </row>
    <row r="11" spans="1:14" ht="68.25" customHeight="1" x14ac:dyDescent="0.25">
      <c r="A11" s="544" t="s">
        <v>364</v>
      </c>
      <c r="B11" s="545"/>
      <c r="C11" s="545"/>
      <c r="D11" s="545"/>
      <c r="E11" s="545"/>
      <c r="F11" s="545"/>
      <c r="G11" s="545"/>
      <c r="H11" s="545"/>
      <c r="I11" s="546"/>
    </row>
    <row r="12" spans="1:14" ht="18.75" x14ac:dyDescent="0.3">
      <c r="A12" s="10"/>
      <c r="B12" s="11"/>
      <c r="C12" s="11"/>
      <c r="D12" s="11"/>
    </row>
    <row r="14" spans="1:14" x14ac:dyDescent="0.25">
      <c r="L14" s="25"/>
      <c r="M14" s="25"/>
      <c r="N14" s="25"/>
    </row>
    <row r="24" spans="12:14" x14ac:dyDescent="0.25">
      <c r="L24" s="25"/>
      <c r="M24" s="25"/>
      <c r="N24" s="25"/>
    </row>
    <row r="33" spans="1:15" x14ac:dyDescent="0.25">
      <c r="L33" s="25"/>
      <c r="M33" s="25"/>
      <c r="N33" s="25"/>
    </row>
    <row r="40" spans="1:15" x14ac:dyDescent="0.25">
      <c r="H40" s="547" t="s">
        <v>373</v>
      </c>
      <c r="I40" s="547"/>
    </row>
    <row r="41" spans="1:15" ht="53.45" customHeight="1" x14ac:dyDescent="0.25">
      <c r="A41" s="544" t="s">
        <v>365</v>
      </c>
      <c r="B41" s="545"/>
      <c r="C41" s="545"/>
      <c r="D41" s="545"/>
      <c r="E41" s="545"/>
      <c r="F41" s="545"/>
      <c r="G41" s="545"/>
      <c r="H41" s="545"/>
      <c r="I41" s="546"/>
    </row>
    <row r="43" spans="1:15" x14ac:dyDescent="0.25">
      <c r="O43" s="22"/>
    </row>
    <row r="44" spans="1:15" x14ac:dyDescent="0.25">
      <c r="O44" s="22"/>
    </row>
    <row r="45" spans="1:15" x14ac:dyDescent="0.25">
      <c r="O45" s="22"/>
    </row>
    <row r="46" spans="1:15" x14ac:dyDescent="0.25">
      <c r="O46" s="22"/>
    </row>
    <row r="47" spans="1:15" x14ac:dyDescent="0.25">
      <c r="O47" s="22"/>
    </row>
    <row r="48" spans="1:15" x14ac:dyDescent="0.25">
      <c r="O48" s="22"/>
    </row>
  </sheetData>
  <mergeCells count="12">
    <mergeCell ref="A1:G1"/>
    <mergeCell ref="A41:I41"/>
    <mergeCell ref="H40:I40"/>
    <mergeCell ref="A11:I11"/>
    <mergeCell ref="A3:A4"/>
    <mergeCell ref="B3:B4"/>
    <mergeCell ref="C3:C4"/>
    <mergeCell ref="D3:D4"/>
    <mergeCell ref="E3:E4"/>
    <mergeCell ref="F3:F4"/>
    <mergeCell ref="G3:G4"/>
    <mergeCell ref="H10:I10"/>
  </mergeCells>
  <printOptions horizontalCentered="1" verticalCentered="1"/>
  <pageMargins left="0.25" right="0.25" top="0.75" bottom="0.75" header="0.3" footer="0.3"/>
  <pageSetup paperSize="9" scale="41" orientation="landscape" r:id="rId1"/>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Y192"/>
  <sheetViews>
    <sheetView zoomScale="88" zoomScaleNormal="88" workbookViewId="0">
      <selection activeCell="A160" sqref="A160:XFD160"/>
    </sheetView>
  </sheetViews>
  <sheetFormatPr defaultColWidth="36.140625" defaultRowHeight="15" x14ac:dyDescent="0.25"/>
  <cols>
    <col min="1" max="1" width="3" style="155" customWidth="1"/>
    <col min="2" max="2" width="28.42578125" style="155" customWidth="1"/>
    <col min="3" max="3" width="35.28515625" style="155" customWidth="1"/>
    <col min="4" max="4" width="2.85546875" style="155" customWidth="1"/>
    <col min="5" max="5" width="40.7109375" style="384" customWidth="1"/>
    <col min="6" max="6" width="16.7109375" style="384" customWidth="1"/>
    <col min="7" max="7" width="16.5703125" style="384" customWidth="1"/>
    <col min="8" max="9" width="23" style="384" customWidth="1"/>
    <col min="10" max="10" width="26" style="251" bestFit="1" customWidth="1"/>
    <col min="11" max="11" width="27.85546875" style="251" customWidth="1"/>
    <col min="12" max="12" width="26.5703125" style="251" customWidth="1"/>
    <col min="13" max="15" width="26" style="155" bestFit="1" customWidth="1"/>
    <col min="16" max="17" width="18.85546875" style="157" bestFit="1" customWidth="1"/>
    <col min="18" max="18" width="22.7109375" style="157" customWidth="1"/>
    <col min="19" max="19" width="18.85546875" style="157" bestFit="1" customWidth="1"/>
    <col min="20" max="20" width="18.140625" style="5" bestFit="1" customWidth="1"/>
    <col min="21" max="21" width="22.85546875" style="5" customWidth="1"/>
    <col min="22" max="16384" width="36.140625" style="5"/>
  </cols>
  <sheetData>
    <row r="1" spans="1:15" ht="18.75" x14ac:dyDescent="0.3">
      <c r="A1" s="252"/>
      <c r="B1" s="253"/>
      <c r="C1" s="254"/>
      <c r="D1" s="255"/>
      <c r="E1" s="255"/>
      <c r="F1" s="255"/>
      <c r="G1" s="255"/>
      <c r="H1" s="255"/>
      <c r="I1" s="255"/>
      <c r="J1" s="256"/>
      <c r="K1" s="600" t="s">
        <v>50</v>
      </c>
      <c r="L1" s="600"/>
    </row>
    <row r="2" spans="1:15" ht="25.5" x14ac:dyDescent="0.25">
      <c r="A2" s="252"/>
      <c r="B2" s="568" t="s">
        <v>283</v>
      </c>
      <c r="C2" s="568"/>
      <c r="D2" s="568"/>
      <c r="E2" s="568"/>
      <c r="F2" s="568"/>
      <c r="G2" s="568"/>
      <c r="H2" s="568"/>
      <c r="I2" s="568"/>
      <c r="J2" s="568"/>
      <c r="K2" s="568"/>
      <c r="L2" s="568"/>
    </row>
    <row r="3" spans="1:15" ht="18" x14ac:dyDescent="0.25">
      <c r="A3" s="252"/>
      <c r="B3" s="257"/>
      <c r="C3" s="257"/>
      <c r="D3" s="257"/>
      <c r="E3" s="258"/>
      <c r="F3" s="258"/>
      <c r="G3" s="258"/>
      <c r="H3" s="258"/>
      <c r="I3" s="258"/>
      <c r="J3" s="259"/>
      <c r="K3" s="259"/>
      <c r="L3" s="259"/>
    </row>
    <row r="4" spans="1:15" ht="27" customHeight="1" x14ac:dyDescent="0.25">
      <c r="A4" s="252"/>
      <c r="B4" s="628" t="s">
        <v>17</v>
      </c>
      <c r="C4" s="629"/>
      <c r="D4" s="629"/>
      <c r="E4" s="629"/>
      <c r="F4" s="629"/>
      <c r="G4" s="629"/>
      <c r="H4" s="629"/>
      <c r="I4" s="629"/>
      <c r="J4" s="629"/>
      <c r="K4" s="629"/>
      <c r="L4" s="630"/>
    </row>
    <row r="5" spans="1:15" ht="18" x14ac:dyDescent="0.25">
      <c r="A5" s="252"/>
      <c r="B5" s="260"/>
      <c r="C5" s="260"/>
      <c r="D5" s="253"/>
      <c r="E5" s="253"/>
      <c r="F5" s="261"/>
      <c r="G5" s="261"/>
      <c r="H5" s="261"/>
      <c r="I5" s="261"/>
      <c r="J5" s="261"/>
      <c r="K5" s="261"/>
      <c r="L5" s="253"/>
    </row>
    <row r="6" spans="1:15" ht="19.5" customHeight="1" x14ac:dyDescent="0.25">
      <c r="A6" s="252"/>
      <c r="B6" s="262"/>
      <c r="C6" s="260"/>
      <c r="D6" s="253"/>
      <c r="E6" s="253"/>
      <c r="F6" s="261"/>
      <c r="G6" s="261"/>
      <c r="H6" s="261"/>
      <c r="I6" s="261"/>
      <c r="J6" s="261"/>
      <c r="K6" s="261"/>
      <c r="L6" s="263"/>
    </row>
    <row r="7" spans="1:15" ht="36" x14ac:dyDescent="0.25">
      <c r="A7" s="252"/>
      <c r="B7" s="264" t="s">
        <v>10</v>
      </c>
      <c r="C7" s="264" t="s">
        <v>11</v>
      </c>
      <c r="D7" s="668" t="s">
        <v>282</v>
      </c>
      <c r="E7" s="669"/>
      <c r="F7" s="669"/>
      <c r="G7" s="669"/>
      <c r="H7" s="670"/>
      <c r="I7" s="438" t="s">
        <v>247</v>
      </c>
      <c r="J7" s="266" t="s">
        <v>131</v>
      </c>
      <c r="K7" s="266" t="s">
        <v>132</v>
      </c>
      <c r="L7" s="266" t="s">
        <v>133</v>
      </c>
      <c r="M7" s="266" t="s">
        <v>244</v>
      </c>
      <c r="N7" s="266" t="s">
        <v>245</v>
      </c>
      <c r="O7" s="266" t="s">
        <v>246</v>
      </c>
    </row>
    <row r="8" spans="1:15" ht="45" customHeight="1" x14ac:dyDescent="0.25">
      <c r="A8" s="252"/>
      <c r="B8" s="554" t="s">
        <v>0</v>
      </c>
      <c r="C8" s="682" t="s">
        <v>68</v>
      </c>
      <c r="D8" s="267"/>
      <c r="E8" s="592" t="s">
        <v>94</v>
      </c>
      <c r="F8" s="592"/>
      <c r="G8" s="592"/>
      <c r="H8" s="592"/>
      <c r="I8" s="554" t="s">
        <v>378</v>
      </c>
      <c r="J8" s="624">
        <v>4243010</v>
      </c>
      <c r="K8" s="624">
        <v>4237254</v>
      </c>
      <c r="L8" s="626">
        <v>4236013</v>
      </c>
      <c r="M8" s="624">
        <v>4461670</v>
      </c>
      <c r="N8" s="624">
        <v>4237254</v>
      </c>
      <c r="O8" s="624">
        <v>4236013</v>
      </c>
    </row>
    <row r="9" spans="1:15" ht="265.5" customHeight="1" x14ac:dyDescent="0.25">
      <c r="A9" s="252"/>
      <c r="B9" s="555"/>
      <c r="C9" s="683"/>
      <c r="D9" s="267"/>
      <c r="E9" s="596" t="s">
        <v>224</v>
      </c>
      <c r="F9" s="596"/>
      <c r="G9" s="596"/>
      <c r="H9" s="596"/>
      <c r="I9" s="611"/>
      <c r="J9" s="625"/>
      <c r="K9" s="625"/>
      <c r="L9" s="627"/>
      <c r="M9" s="625"/>
      <c r="N9" s="625"/>
      <c r="O9" s="625"/>
    </row>
    <row r="10" spans="1:15" ht="18.75" x14ac:dyDescent="0.25">
      <c r="A10" s="252"/>
      <c r="B10" s="611"/>
      <c r="C10" s="611"/>
      <c r="D10" s="640" t="s">
        <v>274</v>
      </c>
      <c r="E10" s="609"/>
      <c r="F10" s="609"/>
      <c r="G10" s="609"/>
      <c r="H10" s="610"/>
      <c r="I10" s="268"/>
      <c r="J10" s="269">
        <f>+J8</f>
        <v>4243010</v>
      </c>
      <c r="K10" s="269">
        <f>+K8</f>
        <v>4237254</v>
      </c>
      <c r="L10" s="270">
        <f>+L8</f>
        <v>4236013</v>
      </c>
      <c r="M10" s="270">
        <f t="shared" ref="M10:O10" si="0">+M8</f>
        <v>4461670</v>
      </c>
      <c r="N10" s="270">
        <f t="shared" si="0"/>
        <v>4237254</v>
      </c>
      <c r="O10" s="270">
        <f t="shared" si="0"/>
        <v>4236013</v>
      </c>
    </row>
    <row r="11" spans="1:15" ht="37.5" customHeight="1" x14ac:dyDescent="0.25">
      <c r="A11" s="252"/>
      <c r="B11" s="439" t="s">
        <v>20</v>
      </c>
      <c r="C11" s="439" t="s">
        <v>2</v>
      </c>
      <c r="D11" s="271"/>
      <c r="E11" s="440" t="s">
        <v>5</v>
      </c>
      <c r="F11" s="441"/>
      <c r="G11" s="439"/>
      <c r="H11" s="439" t="s">
        <v>52</v>
      </c>
      <c r="I11" s="442" t="s">
        <v>61</v>
      </c>
      <c r="J11" s="442" t="s">
        <v>134</v>
      </c>
      <c r="K11" s="443" t="s">
        <v>29</v>
      </c>
      <c r="L11" s="272"/>
      <c r="M11" s="271"/>
      <c r="N11" s="271"/>
      <c r="O11" s="271"/>
    </row>
    <row r="12" spans="1:15" ht="77.25" customHeight="1" x14ac:dyDescent="0.25">
      <c r="A12" s="252"/>
      <c r="B12" s="680" t="s">
        <v>55</v>
      </c>
      <c r="C12" s="635" t="s">
        <v>209</v>
      </c>
      <c r="D12" s="636"/>
      <c r="E12" s="635" t="s">
        <v>210</v>
      </c>
      <c r="F12" s="638" t="s">
        <v>4</v>
      </c>
      <c r="G12" s="273" t="s">
        <v>135</v>
      </c>
      <c r="H12" s="274" t="s">
        <v>104</v>
      </c>
      <c r="I12" s="274" t="s">
        <v>104</v>
      </c>
      <c r="J12" s="274" t="s">
        <v>104</v>
      </c>
      <c r="K12" s="678" t="s">
        <v>54</v>
      </c>
      <c r="L12" s="272"/>
      <c r="M12" s="271"/>
      <c r="N12" s="271"/>
      <c r="O12" s="271"/>
    </row>
    <row r="13" spans="1:15" ht="81" customHeight="1" x14ac:dyDescent="0.25">
      <c r="A13" s="252"/>
      <c r="B13" s="680"/>
      <c r="C13" s="635"/>
      <c r="D13" s="637"/>
      <c r="E13" s="635"/>
      <c r="F13" s="639"/>
      <c r="G13" s="275" t="s">
        <v>136</v>
      </c>
      <c r="H13" s="274" t="s">
        <v>53</v>
      </c>
      <c r="I13" s="274" t="s">
        <v>53</v>
      </c>
      <c r="J13" s="274">
        <v>0.9</v>
      </c>
      <c r="K13" s="679"/>
      <c r="L13" s="272"/>
      <c r="M13" s="271"/>
      <c r="N13" s="271"/>
      <c r="O13" s="271"/>
    </row>
    <row r="14" spans="1:15" ht="81" customHeight="1" x14ac:dyDescent="0.25">
      <c r="A14" s="252"/>
      <c r="B14" s="680" t="s">
        <v>55</v>
      </c>
      <c r="C14" s="635" t="s">
        <v>275</v>
      </c>
      <c r="D14" s="636"/>
      <c r="E14" s="635" t="s">
        <v>210</v>
      </c>
      <c r="F14" s="638" t="s">
        <v>4</v>
      </c>
      <c r="G14" s="273" t="s">
        <v>135</v>
      </c>
      <c r="H14" s="274" t="s">
        <v>104</v>
      </c>
      <c r="I14" s="274" t="s">
        <v>104</v>
      </c>
      <c r="J14" s="274" t="s">
        <v>104</v>
      </c>
      <c r="K14" s="678" t="s">
        <v>54</v>
      </c>
      <c r="L14" s="272"/>
      <c r="M14" s="271"/>
      <c r="N14" s="271"/>
      <c r="O14" s="271"/>
    </row>
    <row r="15" spans="1:15" ht="81" customHeight="1" x14ac:dyDescent="0.25">
      <c r="A15" s="252"/>
      <c r="B15" s="680"/>
      <c r="C15" s="635"/>
      <c r="D15" s="637"/>
      <c r="E15" s="635"/>
      <c r="F15" s="639"/>
      <c r="G15" s="275" t="s">
        <v>136</v>
      </c>
      <c r="H15" s="274" t="s">
        <v>53</v>
      </c>
      <c r="I15" s="274" t="s">
        <v>53</v>
      </c>
      <c r="J15" s="274">
        <v>0.9</v>
      </c>
      <c r="K15" s="679"/>
      <c r="L15" s="272"/>
      <c r="M15" s="271"/>
      <c r="N15" s="271"/>
      <c r="O15" s="271"/>
    </row>
    <row r="16" spans="1:15" ht="81" customHeight="1" x14ac:dyDescent="0.25">
      <c r="A16" s="252"/>
      <c r="B16" s="622" t="s">
        <v>7</v>
      </c>
      <c r="C16" s="635" t="s">
        <v>211</v>
      </c>
      <c r="D16" s="636"/>
      <c r="E16" s="635" t="s">
        <v>212</v>
      </c>
      <c r="F16" s="638" t="s">
        <v>4</v>
      </c>
      <c r="G16" s="273" t="s">
        <v>135</v>
      </c>
      <c r="H16" s="274" t="s">
        <v>104</v>
      </c>
      <c r="I16" s="274" t="s">
        <v>104</v>
      </c>
      <c r="J16" s="274" t="s">
        <v>104</v>
      </c>
      <c r="K16" s="678" t="s">
        <v>54</v>
      </c>
      <c r="L16" s="272"/>
      <c r="M16" s="271"/>
      <c r="N16" s="271"/>
      <c r="O16" s="271"/>
    </row>
    <row r="17" spans="1:25" ht="81" customHeight="1" x14ac:dyDescent="0.25">
      <c r="A17" s="252"/>
      <c r="B17" s="623"/>
      <c r="C17" s="635"/>
      <c r="D17" s="637"/>
      <c r="E17" s="635"/>
      <c r="F17" s="639"/>
      <c r="G17" s="275" t="s">
        <v>136</v>
      </c>
      <c r="H17" s="274" t="s">
        <v>53</v>
      </c>
      <c r="I17" s="274" t="s">
        <v>53</v>
      </c>
      <c r="J17" s="274">
        <v>0.9</v>
      </c>
      <c r="K17" s="679"/>
      <c r="L17" s="272"/>
      <c r="M17" s="271"/>
      <c r="N17" s="271"/>
      <c r="O17" s="271"/>
    </row>
    <row r="18" spans="1:25" ht="81" customHeight="1" x14ac:dyDescent="0.25">
      <c r="A18" s="252"/>
      <c r="B18" s="622" t="s">
        <v>7</v>
      </c>
      <c r="C18" s="635" t="s">
        <v>276</v>
      </c>
      <c r="D18" s="636"/>
      <c r="E18" s="635" t="s">
        <v>214</v>
      </c>
      <c r="F18" s="638" t="s">
        <v>213</v>
      </c>
      <c r="G18" s="273" t="s">
        <v>135</v>
      </c>
      <c r="H18" s="274" t="s">
        <v>104</v>
      </c>
      <c r="I18" s="274" t="s">
        <v>104</v>
      </c>
      <c r="J18" s="274" t="s">
        <v>104</v>
      </c>
      <c r="K18" s="678" t="s">
        <v>54</v>
      </c>
      <c r="L18" s="272"/>
      <c r="M18" s="271"/>
      <c r="N18" s="271"/>
      <c r="O18" s="271"/>
    </row>
    <row r="19" spans="1:25" ht="81" customHeight="1" x14ac:dyDescent="0.25">
      <c r="A19" s="252"/>
      <c r="B19" s="623"/>
      <c r="C19" s="635"/>
      <c r="D19" s="637"/>
      <c r="E19" s="635"/>
      <c r="F19" s="639"/>
      <c r="G19" s="275" t="s">
        <v>136</v>
      </c>
      <c r="H19" s="276" t="s">
        <v>277</v>
      </c>
      <c r="I19" s="276" t="s">
        <v>278</v>
      </c>
      <c r="J19" s="276" t="s">
        <v>277</v>
      </c>
      <c r="K19" s="679"/>
      <c r="L19" s="272"/>
      <c r="M19" s="271"/>
      <c r="N19" s="271"/>
      <c r="O19" s="271"/>
    </row>
    <row r="20" spans="1:25" ht="18.75" x14ac:dyDescent="0.25">
      <c r="A20" s="252"/>
      <c r="B20" s="277"/>
      <c r="C20" s="277"/>
      <c r="D20" s="640" t="s">
        <v>274</v>
      </c>
      <c r="E20" s="609"/>
      <c r="F20" s="609"/>
      <c r="G20" s="609"/>
      <c r="H20" s="610"/>
      <c r="I20" s="268"/>
      <c r="J20" s="278">
        <f>+J10</f>
        <v>4243010</v>
      </c>
      <c r="K20" s="278">
        <f t="shared" ref="K20:O20" si="1">+K10</f>
        <v>4237254</v>
      </c>
      <c r="L20" s="278">
        <f t="shared" si="1"/>
        <v>4236013</v>
      </c>
      <c r="M20" s="278">
        <f t="shared" si="1"/>
        <v>4461670</v>
      </c>
      <c r="N20" s="278">
        <f t="shared" si="1"/>
        <v>4237254</v>
      </c>
      <c r="O20" s="278">
        <f t="shared" si="1"/>
        <v>4236013</v>
      </c>
    </row>
    <row r="21" spans="1:25" s="54" customFormat="1" ht="18.75" x14ac:dyDescent="0.25">
      <c r="A21" s="279"/>
      <c r="B21" s="280"/>
      <c r="C21" s="280"/>
      <c r="D21" s="281"/>
      <c r="E21" s="282"/>
      <c r="F21" s="282"/>
      <c r="G21" s="282"/>
      <c r="H21" s="283"/>
      <c r="I21" s="283"/>
      <c r="J21" s="284"/>
      <c r="K21" s="284"/>
      <c r="L21" s="284"/>
      <c r="M21" s="284"/>
      <c r="N21" s="284"/>
      <c r="O21" s="284"/>
      <c r="P21" s="285"/>
      <c r="Q21" s="285"/>
      <c r="R21" s="285"/>
      <c r="S21" s="285"/>
    </row>
    <row r="22" spans="1:25" ht="18.75" customHeight="1" x14ac:dyDescent="0.25">
      <c r="A22" s="252"/>
      <c r="B22" s="260"/>
      <c r="C22" s="260"/>
      <c r="D22" s="599" t="s">
        <v>284</v>
      </c>
      <c r="E22" s="599"/>
      <c r="F22" s="599"/>
      <c r="G22" s="599"/>
      <c r="H22" s="599"/>
      <c r="I22" s="286"/>
      <c r="J22" s="287">
        <f>+J20</f>
        <v>4243010</v>
      </c>
      <c r="K22" s="287">
        <f t="shared" ref="K22:O22" si="2">+K20</f>
        <v>4237254</v>
      </c>
      <c r="L22" s="287">
        <f t="shared" si="2"/>
        <v>4236013</v>
      </c>
      <c r="M22" s="287">
        <f t="shared" si="2"/>
        <v>4461670</v>
      </c>
      <c r="N22" s="287">
        <f t="shared" si="2"/>
        <v>4237254</v>
      </c>
      <c r="O22" s="287">
        <f t="shared" si="2"/>
        <v>4236013</v>
      </c>
    </row>
    <row r="23" spans="1:25" ht="18.75" customHeight="1" x14ac:dyDescent="0.3">
      <c r="A23" s="252"/>
      <c r="B23" s="260"/>
      <c r="C23" s="260"/>
      <c r="D23" s="657" t="s">
        <v>279</v>
      </c>
      <c r="E23" s="658"/>
      <c r="F23" s="658"/>
      <c r="G23" s="658"/>
      <c r="H23" s="659"/>
      <c r="I23" s="288"/>
      <c r="J23" s="289">
        <f>J24-J22</f>
        <v>1084795311</v>
      </c>
      <c r="K23" s="289">
        <f t="shared" ref="K23:O23" si="3">K24-K22</f>
        <v>1127036442</v>
      </c>
      <c r="L23" s="289">
        <f t="shared" si="3"/>
        <v>1054628147</v>
      </c>
      <c r="M23" s="289">
        <f t="shared" si="3"/>
        <v>1165634944</v>
      </c>
      <c r="N23" s="289">
        <f t="shared" si="3"/>
        <v>1127033691</v>
      </c>
      <c r="O23" s="289">
        <f t="shared" si="3"/>
        <v>1054628147</v>
      </c>
      <c r="P23" s="157">
        <v>13198022</v>
      </c>
      <c r="Q23" s="157">
        <v>13292470</v>
      </c>
      <c r="R23" s="157">
        <v>13287226</v>
      </c>
      <c r="S23" s="157">
        <v>13328055</v>
      </c>
      <c r="T23" s="52">
        <v>13289719</v>
      </c>
      <c r="U23" s="52">
        <v>13287226</v>
      </c>
    </row>
    <row r="24" spans="1:25" ht="18.75" customHeight="1" x14ac:dyDescent="0.3">
      <c r="A24" s="252"/>
      <c r="B24" s="260"/>
      <c r="C24" s="260"/>
      <c r="D24" s="290" t="s">
        <v>69</v>
      </c>
      <c r="E24" s="290"/>
      <c r="F24" s="290"/>
      <c r="G24" s="290"/>
      <c r="H24" s="290"/>
      <c r="I24" s="290"/>
      <c r="J24" s="291">
        <v>1089038321</v>
      </c>
      <c r="K24" s="291">
        <v>1131273696</v>
      </c>
      <c r="L24" s="291">
        <v>1058864160</v>
      </c>
      <c r="M24" s="291">
        <v>1170096614</v>
      </c>
      <c r="N24" s="291">
        <v>1131270945</v>
      </c>
      <c r="O24" s="291">
        <v>1058864160</v>
      </c>
      <c r="T24" s="52"/>
      <c r="U24" s="52"/>
    </row>
    <row r="25" spans="1:25" ht="18.75" x14ac:dyDescent="0.3">
      <c r="A25" s="252"/>
      <c r="B25" s="260"/>
      <c r="C25" s="260"/>
      <c r="D25" s="292"/>
      <c r="E25" s="292"/>
      <c r="F25" s="292"/>
      <c r="G25" s="292"/>
      <c r="H25" s="292"/>
      <c r="I25" s="292"/>
      <c r="J25" s="293"/>
      <c r="K25" s="293"/>
      <c r="L25" s="293"/>
      <c r="M25" s="184"/>
      <c r="N25" s="184"/>
      <c r="O25" s="184"/>
      <c r="P25" s="294">
        <v>473415816</v>
      </c>
      <c r="Q25" s="157">
        <v>467330464</v>
      </c>
      <c r="R25" s="157">
        <v>467329987</v>
      </c>
      <c r="S25" s="157">
        <v>523417316</v>
      </c>
      <c r="T25" s="22">
        <v>467330464</v>
      </c>
      <c r="U25" s="22">
        <v>467329987</v>
      </c>
    </row>
    <row r="26" spans="1:25" ht="31.5" customHeight="1" x14ac:dyDescent="0.25">
      <c r="A26" s="252"/>
      <c r="B26" s="568" t="s">
        <v>46</v>
      </c>
      <c r="C26" s="568"/>
      <c r="D26" s="568"/>
      <c r="E26" s="568"/>
      <c r="F26" s="568"/>
      <c r="G26" s="568"/>
      <c r="H26" s="568"/>
      <c r="I26" s="568"/>
      <c r="J26" s="568"/>
      <c r="K26" s="568"/>
      <c r="L26" s="568"/>
      <c r="M26" s="184"/>
      <c r="N26" s="184"/>
      <c r="O26" s="184"/>
      <c r="P26" s="294">
        <v>231432986</v>
      </c>
      <c r="Q26" s="157">
        <v>222432468</v>
      </c>
      <c r="R26" s="157">
        <v>222431991</v>
      </c>
      <c r="S26" s="157">
        <v>256434486</v>
      </c>
      <c r="T26" s="22">
        <v>222432468</v>
      </c>
      <c r="U26" s="22">
        <v>222431991</v>
      </c>
    </row>
    <row r="27" spans="1:25" s="6" customFormat="1" ht="18.75" x14ac:dyDescent="0.3">
      <c r="A27" s="295"/>
      <c r="B27" s="296"/>
      <c r="C27" s="296"/>
      <c r="D27" s="297"/>
      <c r="E27" s="297"/>
      <c r="F27" s="297"/>
      <c r="G27" s="297"/>
      <c r="H27" s="297"/>
      <c r="I27" s="297"/>
      <c r="J27" s="298"/>
      <c r="K27" s="298"/>
      <c r="L27" s="298"/>
      <c r="M27" s="298"/>
      <c r="N27" s="298"/>
      <c r="O27" s="298"/>
      <c r="P27" s="299"/>
      <c r="Q27" s="299"/>
      <c r="R27" s="299"/>
      <c r="S27" s="299"/>
    </row>
    <row r="28" spans="1:25" ht="31.5" customHeight="1" x14ac:dyDescent="0.25">
      <c r="A28" s="252"/>
      <c r="B28" s="676" t="s">
        <v>30</v>
      </c>
      <c r="C28" s="677"/>
      <c r="D28" s="677"/>
      <c r="E28" s="677"/>
      <c r="F28" s="677"/>
      <c r="G28" s="677"/>
      <c r="H28" s="677"/>
      <c r="I28" s="677"/>
      <c r="J28" s="677"/>
      <c r="K28" s="677"/>
      <c r="L28" s="677"/>
      <c r="M28" s="677"/>
      <c r="N28" s="677"/>
      <c r="O28" s="677"/>
      <c r="P28" s="300"/>
      <c r="Q28" s="300"/>
      <c r="R28" s="300"/>
      <c r="S28" s="300"/>
      <c r="T28" s="53"/>
      <c r="U28" s="51">
        <v>15</v>
      </c>
      <c r="V28" s="51"/>
      <c r="W28" s="51"/>
      <c r="X28" s="50"/>
      <c r="Y28" s="50"/>
    </row>
    <row r="29" spans="1:25" ht="36.75" customHeight="1" x14ac:dyDescent="0.25">
      <c r="A29" s="252"/>
      <c r="B29" s="264" t="s">
        <v>10</v>
      </c>
      <c r="C29" s="264" t="s">
        <v>11</v>
      </c>
      <c r="D29" s="577" t="s">
        <v>282</v>
      </c>
      <c r="E29" s="634"/>
      <c r="F29" s="634"/>
      <c r="G29" s="634"/>
      <c r="H29" s="578"/>
      <c r="I29" s="438" t="s">
        <v>247</v>
      </c>
      <c r="J29" s="266" t="s">
        <v>131</v>
      </c>
      <c r="K29" s="266" t="s">
        <v>132</v>
      </c>
      <c r="L29" s="266" t="s">
        <v>133</v>
      </c>
      <c r="M29" s="301" t="s">
        <v>244</v>
      </c>
      <c r="N29" s="301" t="s">
        <v>245</v>
      </c>
      <c r="O29" s="301" t="s">
        <v>246</v>
      </c>
      <c r="P29" s="157">
        <f t="shared" ref="P29:U29" si="4">SUM(P23:P28)</f>
        <v>718046824</v>
      </c>
      <c r="Q29" s="157">
        <f t="shared" si="4"/>
        <v>703055402</v>
      </c>
      <c r="R29" s="157">
        <f t="shared" si="4"/>
        <v>703049204</v>
      </c>
      <c r="S29" s="157">
        <f t="shared" si="4"/>
        <v>793179857</v>
      </c>
      <c r="T29" s="22">
        <f t="shared" si="4"/>
        <v>703052651</v>
      </c>
      <c r="U29" s="22">
        <f t="shared" si="4"/>
        <v>703049219</v>
      </c>
    </row>
    <row r="30" spans="1:25" ht="36.75" customHeight="1" x14ac:dyDescent="0.25">
      <c r="A30" s="252"/>
      <c r="B30" s="554" t="s">
        <v>0</v>
      </c>
      <c r="C30" s="554" t="s">
        <v>16</v>
      </c>
      <c r="D30" s="267"/>
      <c r="E30" s="641" t="s">
        <v>90</v>
      </c>
      <c r="F30" s="642"/>
      <c r="G30" s="642"/>
      <c r="H30" s="643"/>
      <c r="I30" s="618" t="s">
        <v>379</v>
      </c>
      <c r="J30" s="644">
        <v>46974973</v>
      </c>
      <c r="K30" s="632">
        <v>50067069</v>
      </c>
      <c r="L30" s="633">
        <v>51300577</v>
      </c>
      <c r="M30" s="633">
        <v>59094529</v>
      </c>
      <c r="N30" s="633">
        <v>50067069</v>
      </c>
      <c r="O30" s="632">
        <v>51300577</v>
      </c>
    </row>
    <row r="31" spans="1:25" ht="162.75" customHeight="1" x14ac:dyDescent="0.25">
      <c r="A31" s="252"/>
      <c r="B31" s="555"/>
      <c r="C31" s="555"/>
      <c r="D31" s="655"/>
      <c r="E31" s="596" t="s">
        <v>377</v>
      </c>
      <c r="F31" s="596"/>
      <c r="G31" s="596"/>
      <c r="H31" s="596"/>
      <c r="I31" s="619"/>
      <c r="J31" s="644"/>
      <c r="K31" s="632"/>
      <c r="L31" s="633"/>
      <c r="M31" s="633"/>
      <c r="N31" s="633"/>
      <c r="O31" s="632"/>
    </row>
    <row r="32" spans="1:25" ht="168.75" x14ac:dyDescent="0.25">
      <c r="A32" s="252"/>
      <c r="B32" s="555"/>
      <c r="C32" s="555"/>
      <c r="D32" s="656"/>
      <c r="E32" s="596"/>
      <c r="F32" s="596"/>
      <c r="G32" s="596"/>
      <c r="H32" s="596"/>
      <c r="I32" s="302" t="s">
        <v>380</v>
      </c>
      <c r="J32" s="303">
        <v>3601319642</v>
      </c>
      <c r="K32" s="304">
        <v>3704787320</v>
      </c>
      <c r="L32" s="305">
        <v>3705596868</v>
      </c>
      <c r="M32" s="305">
        <v>3668672289</v>
      </c>
      <c r="N32" s="305">
        <v>3704785541</v>
      </c>
      <c r="O32" s="304">
        <v>3705517911</v>
      </c>
    </row>
    <row r="33" spans="1:19" ht="18.75" x14ac:dyDescent="0.25">
      <c r="A33" s="252"/>
      <c r="B33" s="611"/>
      <c r="C33" s="611"/>
      <c r="D33" s="608" t="s">
        <v>274</v>
      </c>
      <c r="E33" s="609"/>
      <c r="F33" s="609"/>
      <c r="G33" s="609"/>
      <c r="H33" s="610"/>
      <c r="I33" s="268"/>
      <c r="J33" s="269">
        <f>+J32+J30</f>
        <v>3648294615</v>
      </c>
      <c r="K33" s="269">
        <f t="shared" ref="K33:O33" si="5">+K32+K30</f>
        <v>3754854389</v>
      </c>
      <c r="L33" s="269">
        <f t="shared" si="5"/>
        <v>3756897445</v>
      </c>
      <c r="M33" s="269">
        <f t="shared" si="5"/>
        <v>3727766818</v>
      </c>
      <c r="N33" s="269">
        <f t="shared" si="5"/>
        <v>3754852610</v>
      </c>
      <c r="O33" s="269">
        <f t="shared" si="5"/>
        <v>3756818488</v>
      </c>
    </row>
    <row r="34" spans="1:19" s="33" customFormat="1" ht="36.75" customHeight="1" x14ac:dyDescent="0.3">
      <c r="A34" s="306"/>
      <c r="B34" s="439" t="s">
        <v>20</v>
      </c>
      <c r="C34" s="439" t="s">
        <v>2</v>
      </c>
      <c r="D34" s="306"/>
      <c r="E34" s="449" t="s">
        <v>5</v>
      </c>
      <c r="F34" s="450"/>
      <c r="G34" s="439"/>
      <c r="H34" s="439" t="s">
        <v>52</v>
      </c>
      <c r="I34" s="442" t="s">
        <v>61</v>
      </c>
      <c r="J34" s="442" t="s">
        <v>134</v>
      </c>
      <c r="K34" s="442" t="s">
        <v>29</v>
      </c>
      <c r="L34" s="307"/>
      <c r="M34" s="307"/>
      <c r="N34" s="307"/>
      <c r="O34" s="307"/>
      <c r="P34" s="308"/>
      <c r="Q34" s="308"/>
      <c r="R34" s="308"/>
      <c r="S34" s="308"/>
    </row>
    <row r="35" spans="1:19" s="33" customFormat="1" ht="72" customHeight="1" x14ac:dyDescent="0.3">
      <c r="A35" s="306"/>
      <c r="B35" s="622" t="s">
        <v>3</v>
      </c>
      <c r="C35" s="554" t="s">
        <v>225</v>
      </c>
      <c r="D35" s="622"/>
      <c r="E35" s="554" t="s">
        <v>226</v>
      </c>
      <c r="F35" s="554" t="s">
        <v>57</v>
      </c>
      <c r="G35" s="273" t="s">
        <v>135</v>
      </c>
      <c r="H35" s="274" t="s">
        <v>104</v>
      </c>
      <c r="I35" s="274" t="s">
        <v>104</v>
      </c>
      <c r="J35" s="274" t="s">
        <v>104</v>
      </c>
      <c r="K35" s="631" t="s">
        <v>156</v>
      </c>
      <c r="L35" s="307"/>
      <c r="M35" s="307"/>
      <c r="N35" s="307"/>
      <c r="O35" s="307"/>
      <c r="P35" s="308"/>
      <c r="Q35" s="308"/>
      <c r="R35" s="308"/>
      <c r="S35" s="308"/>
    </row>
    <row r="36" spans="1:19" s="33" customFormat="1" ht="81" customHeight="1" x14ac:dyDescent="0.3">
      <c r="A36" s="306"/>
      <c r="B36" s="623"/>
      <c r="C36" s="611"/>
      <c r="D36" s="654"/>
      <c r="E36" s="611"/>
      <c r="F36" s="611"/>
      <c r="G36" s="275" t="s">
        <v>136</v>
      </c>
      <c r="H36" s="309" t="s">
        <v>280</v>
      </c>
      <c r="I36" s="309" t="s">
        <v>280</v>
      </c>
      <c r="J36" s="309" t="s">
        <v>280</v>
      </c>
      <c r="K36" s="631"/>
      <c r="L36" s="307"/>
      <c r="M36" s="307"/>
      <c r="N36" s="307"/>
      <c r="O36" s="307"/>
      <c r="P36" s="308"/>
      <c r="Q36" s="308"/>
      <c r="R36" s="308"/>
      <c r="S36" s="308"/>
    </row>
    <row r="37" spans="1:19" s="33" customFormat="1" ht="65.25" customHeight="1" x14ac:dyDescent="0.3">
      <c r="A37" s="306"/>
      <c r="B37" s="622" t="s">
        <v>3</v>
      </c>
      <c r="C37" s="554" t="s">
        <v>227</v>
      </c>
      <c r="D37" s="654"/>
      <c r="E37" s="554" t="s">
        <v>228</v>
      </c>
      <c r="F37" s="554" t="s">
        <v>57</v>
      </c>
      <c r="G37" s="273" t="s">
        <v>135</v>
      </c>
      <c r="H37" s="274" t="s">
        <v>104</v>
      </c>
      <c r="I37" s="274" t="s">
        <v>104</v>
      </c>
      <c r="J37" s="274" t="s">
        <v>104</v>
      </c>
      <c r="K37" s="631" t="s">
        <v>156</v>
      </c>
      <c r="L37" s="307"/>
      <c r="M37" s="307"/>
      <c r="N37" s="307"/>
      <c r="O37" s="307"/>
      <c r="P37" s="308"/>
      <c r="Q37" s="308"/>
      <c r="R37" s="308"/>
      <c r="S37" s="308"/>
    </row>
    <row r="38" spans="1:19" ht="90" customHeight="1" x14ac:dyDescent="0.25">
      <c r="A38" s="252"/>
      <c r="B38" s="623"/>
      <c r="C38" s="611"/>
      <c r="D38" s="654"/>
      <c r="E38" s="611"/>
      <c r="F38" s="611"/>
      <c r="G38" s="275" t="s">
        <v>136</v>
      </c>
      <c r="H38" s="309" t="s">
        <v>281</v>
      </c>
      <c r="I38" s="309" t="s">
        <v>281</v>
      </c>
      <c r="J38" s="309" t="s">
        <v>281</v>
      </c>
      <c r="K38" s="631"/>
      <c r="L38" s="271"/>
      <c r="M38" s="271"/>
      <c r="N38" s="271"/>
      <c r="O38" s="271"/>
    </row>
    <row r="39" spans="1:19" ht="90" customHeight="1" x14ac:dyDescent="0.25">
      <c r="A39" s="252"/>
      <c r="B39" s="622" t="s">
        <v>3</v>
      </c>
      <c r="C39" s="554" t="s">
        <v>157</v>
      </c>
      <c r="D39" s="654"/>
      <c r="E39" s="554" t="s">
        <v>158</v>
      </c>
      <c r="F39" s="554" t="s">
        <v>4</v>
      </c>
      <c r="G39" s="273" t="s">
        <v>135</v>
      </c>
      <c r="H39" s="274" t="s">
        <v>104</v>
      </c>
      <c r="I39" s="274" t="s">
        <v>104</v>
      </c>
      <c r="J39" s="274" t="s">
        <v>104</v>
      </c>
      <c r="K39" s="631" t="s">
        <v>156</v>
      </c>
      <c r="L39" s="271"/>
      <c r="M39" s="271"/>
      <c r="N39" s="271"/>
      <c r="O39" s="271"/>
    </row>
    <row r="40" spans="1:19" ht="90" customHeight="1" x14ac:dyDescent="0.25">
      <c r="A40" s="252"/>
      <c r="B40" s="623"/>
      <c r="C40" s="611"/>
      <c r="D40" s="623"/>
      <c r="E40" s="611"/>
      <c r="F40" s="611"/>
      <c r="G40" s="275" t="s">
        <v>136</v>
      </c>
      <c r="H40" s="309" t="s">
        <v>159</v>
      </c>
      <c r="I40" s="309" t="s">
        <v>159</v>
      </c>
      <c r="J40" s="309" t="s">
        <v>159</v>
      </c>
      <c r="K40" s="631"/>
      <c r="L40" s="271"/>
      <c r="M40" s="271"/>
      <c r="N40" s="271"/>
      <c r="O40" s="271"/>
    </row>
    <row r="41" spans="1:19" ht="50.25" customHeight="1" x14ac:dyDescent="0.25">
      <c r="A41" s="252"/>
      <c r="B41" s="264" t="s">
        <v>10</v>
      </c>
      <c r="C41" s="264" t="s">
        <v>11</v>
      </c>
      <c r="D41" s="577" t="s">
        <v>282</v>
      </c>
      <c r="E41" s="634"/>
      <c r="F41" s="634"/>
      <c r="G41" s="634"/>
      <c r="H41" s="578"/>
      <c r="I41" s="265" t="s">
        <v>247</v>
      </c>
      <c r="J41" s="266" t="s">
        <v>131</v>
      </c>
      <c r="K41" s="266" t="s">
        <v>260</v>
      </c>
      <c r="L41" s="310" t="s">
        <v>133</v>
      </c>
      <c r="M41" s="266" t="s">
        <v>244</v>
      </c>
      <c r="N41" s="266" t="s">
        <v>245</v>
      </c>
      <c r="O41" s="310" t="s">
        <v>246</v>
      </c>
    </row>
    <row r="42" spans="1:19" s="27" customFormat="1" ht="34.5" customHeight="1" x14ac:dyDescent="0.25">
      <c r="A42" s="311"/>
      <c r="B42" s="554" t="s">
        <v>124</v>
      </c>
      <c r="C42" s="554" t="s">
        <v>16</v>
      </c>
      <c r="D42" s="267"/>
      <c r="E42" s="641" t="s">
        <v>91</v>
      </c>
      <c r="F42" s="642"/>
      <c r="G42" s="642"/>
      <c r="H42" s="643"/>
      <c r="I42" s="618" t="s">
        <v>381</v>
      </c>
      <c r="J42" s="644">
        <v>13661646</v>
      </c>
      <c r="K42" s="632">
        <v>13885923</v>
      </c>
      <c r="L42" s="633">
        <v>13884332</v>
      </c>
      <c r="M42" s="633">
        <v>13661646</v>
      </c>
      <c r="N42" s="633">
        <v>13885923</v>
      </c>
      <c r="O42" s="632">
        <v>13884332</v>
      </c>
      <c r="P42" s="312"/>
      <c r="Q42" s="312"/>
      <c r="R42" s="312"/>
      <c r="S42" s="312"/>
    </row>
    <row r="43" spans="1:19" s="27" customFormat="1" ht="182.25" customHeight="1" x14ac:dyDescent="0.25">
      <c r="A43" s="311"/>
      <c r="B43" s="555"/>
      <c r="C43" s="555"/>
      <c r="D43" s="655"/>
      <c r="E43" s="596" t="s">
        <v>229</v>
      </c>
      <c r="F43" s="596"/>
      <c r="G43" s="596"/>
      <c r="H43" s="596"/>
      <c r="I43" s="619"/>
      <c r="J43" s="644"/>
      <c r="K43" s="632"/>
      <c r="L43" s="633"/>
      <c r="M43" s="633"/>
      <c r="N43" s="633"/>
      <c r="O43" s="632"/>
      <c r="P43" s="312"/>
      <c r="Q43" s="312"/>
      <c r="R43" s="312"/>
      <c r="S43" s="312"/>
    </row>
    <row r="44" spans="1:19" s="27" customFormat="1" ht="300" x14ac:dyDescent="0.25">
      <c r="A44" s="311"/>
      <c r="B44" s="555"/>
      <c r="C44" s="555"/>
      <c r="D44" s="655"/>
      <c r="E44" s="596"/>
      <c r="F44" s="596"/>
      <c r="G44" s="596"/>
      <c r="H44" s="596"/>
      <c r="I44" s="302" t="s">
        <v>382</v>
      </c>
      <c r="J44" s="303">
        <v>214111362</v>
      </c>
      <c r="K44" s="304">
        <v>268399452</v>
      </c>
      <c r="L44" s="305">
        <v>319453984</v>
      </c>
      <c r="M44" s="305">
        <v>237298303</v>
      </c>
      <c r="N44" s="305">
        <v>280739224</v>
      </c>
      <c r="O44" s="304">
        <v>331634691</v>
      </c>
      <c r="P44" s="312"/>
      <c r="Q44" s="312"/>
      <c r="R44" s="312"/>
      <c r="S44" s="312"/>
    </row>
    <row r="45" spans="1:19" s="27" customFormat="1" ht="131.25" x14ac:dyDescent="0.25">
      <c r="A45" s="311"/>
      <c r="B45" s="555"/>
      <c r="C45" s="555"/>
      <c r="D45" s="656"/>
      <c r="E45" s="596"/>
      <c r="F45" s="596"/>
      <c r="G45" s="596"/>
      <c r="H45" s="596"/>
      <c r="I45" s="313" t="s">
        <v>383</v>
      </c>
      <c r="J45" s="303">
        <v>63969985</v>
      </c>
      <c r="K45" s="304">
        <v>30089726</v>
      </c>
      <c r="L45" s="305">
        <v>30035447</v>
      </c>
      <c r="M45" s="305">
        <v>63969985</v>
      </c>
      <c r="N45" s="305">
        <v>30089726</v>
      </c>
      <c r="O45" s="304">
        <v>30035447</v>
      </c>
      <c r="P45" s="312"/>
      <c r="Q45" s="312"/>
      <c r="R45" s="312"/>
      <c r="S45" s="312"/>
    </row>
    <row r="46" spans="1:19" s="27" customFormat="1" ht="18.75" x14ac:dyDescent="0.25">
      <c r="A46" s="311"/>
      <c r="B46" s="611"/>
      <c r="C46" s="611"/>
      <c r="D46" s="608" t="s">
        <v>44</v>
      </c>
      <c r="E46" s="609"/>
      <c r="F46" s="609"/>
      <c r="G46" s="609"/>
      <c r="H46" s="610"/>
      <c r="I46" s="268"/>
      <c r="J46" s="269">
        <f>+J45+J44+J42</f>
        <v>291742993</v>
      </c>
      <c r="K46" s="269">
        <f t="shared" ref="K46:O46" si="6">SUM(K42:K45)</f>
        <v>312375101</v>
      </c>
      <c r="L46" s="269">
        <f t="shared" si="6"/>
        <v>363373763</v>
      </c>
      <c r="M46" s="269">
        <f t="shared" si="6"/>
        <v>314929934</v>
      </c>
      <c r="N46" s="269">
        <f t="shared" si="6"/>
        <v>324714873</v>
      </c>
      <c r="O46" s="269">
        <f t="shared" si="6"/>
        <v>375554470</v>
      </c>
      <c r="P46" s="312"/>
      <c r="Q46" s="312"/>
      <c r="R46" s="312"/>
      <c r="S46" s="312"/>
    </row>
    <row r="47" spans="1:19" s="27" customFormat="1" ht="37.5" customHeight="1" x14ac:dyDescent="0.25">
      <c r="A47" s="311"/>
      <c r="B47" s="439" t="s">
        <v>20</v>
      </c>
      <c r="C47" s="439" t="s">
        <v>2</v>
      </c>
      <c r="D47" s="314"/>
      <c r="E47" s="439" t="s">
        <v>5</v>
      </c>
      <c r="F47" s="450"/>
      <c r="G47" s="439"/>
      <c r="H47" s="439" t="s">
        <v>52</v>
      </c>
      <c r="I47" s="439"/>
      <c r="J47" s="442" t="s">
        <v>61</v>
      </c>
      <c r="K47" s="442" t="s">
        <v>134</v>
      </c>
      <c r="L47" s="443" t="s">
        <v>29</v>
      </c>
      <c r="M47" s="315"/>
      <c r="N47" s="315"/>
      <c r="O47" s="315"/>
      <c r="P47" s="312"/>
      <c r="Q47" s="312"/>
      <c r="R47" s="312"/>
      <c r="S47" s="312"/>
    </row>
    <row r="48" spans="1:19" s="27" customFormat="1" ht="69.75" customHeight="1" x14ac:dyDescent="0.25">
      <c r="A48" s="311"/>
      <c r="B48" s="622" t="s">
        <v>7</v>
      </c>
      <c r="C48" s="554" t="s">
        <v>160</v>
      </c>
      <c r="D48" s="622"/>
      <c r="E48" s="554" t="s">
        <v>161</v>
      </c>
      <c r="F48" s="554" t="s">
        <v>62</v>
      </c>
      <c r="G48" s="273" t="s">
        <v>135</v>
      </c>
      <c r="H48" s="274" t="s">
        <v>104</v>
      </c>
      <c r="I48" s="274"/>
      <c r="J48" s="274" t="s">
        <v>104</v>
      </c>
      <c r="K48" s="274" t="s">
        <v>104</v>
      </c>
      <c r="L48" s="678" t="s">
        <v>164</v>
      </c>
      <c r="M48" s="315"/>
      <c r="N48" s="315"/>
      <c r="O48" s="315"/>
      <c r="P48" s="312"/>
      <c r="Q48" s="312"/>
      <c r="R48" s="312"/>
      <c r="S48" s="312"/>
    </row>
    <row r="49" spans="1:19" s="27" customFormat="1" ht="81.75" customHeight="1" x14ac:dyDescent="0.25">
      <c r="A49" s="311"/>
      <c r="B49" s="623"/>
      <c r="C49" s="611"/>
      <c r="D49" s="654"/>
      <c r="E49" s="611"/>
      <c r="F49" s="611"/>
      <c r="G49" s="275" t="s">
        <v>136</v>
      </c>
      <c r="H49" s="274" t="s">
        <v>9</v>
      </c>
      <c r="I49" s="274"/>
      <c r="J49" s="274" t="s">
        <v>162</v>
      </c>
      <c r="K49" s="276" t="s">
        <v>163</v>
      </c>
      <c r="L49" s="679"/>
      <c r="M49" s="315"/>
      <c r="N49" s="315"/>
      <c r="O49" s="315"/>
      <c r="P49" s="312"/>
      <c r="Q49" s="312"/>
      <c r="R49" s="312"/>
      <c r="S49" s="312"/>
    </row>
    <row r="50" spans="1:19" s="27" customFormat="1" ht="81.75" customHeight="1" x14ac:dyDescent="0.25">
      <c r="A50" s="311"/>
      <c r="B50" s="622" t="s">
        <v>3</v>
      </c>
      <c r="C50" s="554" t="s">
        <v>165</v>
      </c>
      <c r="D50" s="654"/>
      <c r="E50" s="554" t="s">
        <v>166</v>
      </c>
      <c r="F50" s="554" t="s">
        <v>62</v>
      </c>
      <c r="G50" s="273" t="s">
        <v>135</v>
      </c>
      <c r="H50" s="274" t="s">
        <v>104</v>
      </c>
      <c r="I50" s="274"/>
      <c r="J50" s="274" t="s">
        <v>104</v>
      </c>
      <c r="K50" s="274" t="s">
        <v>104</v>
      </c>
      <c r="L50" s="678" t="s">
        <v>164</v>
      </c>
      <c r="M50" s="315"/>
      <c r="N50" s="315"/>
      <c r="O50" s="315"/>
      <c r="P50" s="312"/>
      <c r="Q50" s="312"/>
      <c r="R50" s="312"/>
      <c r="S50" s="312"/>
    </row>
    <row r="51" spans="1:19" s="27" customFormat="1" ht="81.75" customHeight="1" x14ac:dyDescent="0.25">
      <c r="A51" s="311"/>
      <c r="B51" s="623"/>
      <c r="C51" s="611"/>
      <c r="D51" s="654"/>
      <c r="E51" s="611"/>
      <c r="F51" s="611"/>
      <c r="G51" s="275" t="s">
        <v>136</v>
      </c>
      <c r="H51" s="274" t="s">
        <v>173</v>
      </c>
      <c r="I51" s="274"/>
      <c r="J51" s="274" t="s">
        <v>174</v>
      </c>
      <c r="K51" s="276" t="s">
        <v>163</v>
      </c>
      <c r="L51" s="679"/>
      <c r="M51" s="315"/>
      <c r="N51" s="315"/>
      <c r="O51" s="315"/>
      <c r="P51" s="312"/>
      <c r="Q51" s="312"/>
      <c r="R51" s="312"/>
      <c r="S51" s="312"/>
    </row>
    <row r="52" spans="1:19" s="27" customFormat="1" ht="81.75" customHeight="1" x14ac:dyDescent="0.25">
      <c r="A52" s="311"/>
      <c r="B52" s="622" t="s">
        <v>7</v>
      </c>
      <c r="C52" s="554" t="s">
        <v>171</v>
      </c>
      <c r="D52" s="654"/>
      <c r="E52" s="554" t="s">
        <v>63</v>
      </c>
      <c r="F52" s="554" t="s">
        <v>172</v>
      </c>
      <c r="G52" s="273" t="s">
        <v>135</v>
      </c>
      <c r="H52" s="274" t="s">
        <v>104</v>
      </c>
      <c r="I52" s="274"/>
      <c r="J52" s="274" t="s">
        <v>104</v>
      </c>
      <c r="K52" s="274" t="s">
        <v>104</v>
      </c>
      <c r="L52" s="678" t="s">
        <v>170</v>
      </c>
      <c r="M52" s="315"/>
      <c r="N52" s="315"/>
      <c r="O52" s="315"/>
      <c r="P52" s="312"/>
      <c r="Q52" s="312"/>
      <c r="R52" s="312"/>
      <c r="S52" s="312"/>
    </row>
    <row r="53" spans="1:19" s="27" customFormat="1" ht="81.75" customHeight="1" x14ac:dyDescent="0.25">
      <c r="A53" s="311"/>
      <c r="B53" s="623"/>
      <c r="C53" s="611"/>
      <c r="D53" s="623"/>
      <c r="E53" s="611"/>
      <c r="F53" s="611"/>
      <c r="G53" s="275" t="s">
        <v>136</v>
      </c>
      <c r="H53" s="274" t="s">
        <v>167</v>
      </c>
      <c r="I53" s="274"/>
      <c r="J53" s="274" t="s">
        <v>168</v>
      </c>
      <c r="K53" s="276" t="s">
        <v>169</v>
      </c>
      <c r="L53" s="679"/>
      <c r="M53" s="315"/>
      <c r="N53" s="315"/>
      <c r="O53" s="315"/>
      <c r="P53" s="312"/>
      <c r="Q53" s="312"/>
      <c r="R53" s="312"/>
      <c r="S53" s="312"/>
    </row>
    <row r="54" spans="1:19" s="27" customFormat="1" ht="18" x14ac:dyDescent="0.25">
      <c r="A54" s="311"/>
      <c r="B54" s="316"/>
      <c r="C54" s="317"/>
      <c r="D54" s="318"/>
      <c r="E54" s="317"/>
      <c r="F54" s="317"/>
      <c r="G54" s="317"/>
      <c r="H54" s="319"/>
      <c r="I54" s="319"/>
      <c r="J54" s="319"/>
      <c r="K54" s="319"/>
      <c r="L54" s="320"/>
      <c r="M54" s="315"/>
      <c r="N54" s="315"/>
      <c r="O54" s="315"/>
      <c r="P54" s="312"/>
      <c r="Q54" s="312"/>
      <c r="R54" s="312"/>
      <c r="S54" s="312"/>
    </row>
    <row r="55" spans="1:19" ht="18" x14ac:dyDescent="0.25">
      <c r="A55" s="252"/>
      <c r="B55" s="321"/>
      <c r="C55" s="322"/>
      <c r="D55" s="323"/>
      <c r="E55" s="324"/>
      <c r="F55" s="325"/>
      <c r="G55" s="325"/>
      <c r="H55" s="326"/>
      <c r="I55" s="326"/>
      <c r="J55" s="326"/>
      <c r="K55" s="326"/>
      <c r="L55" s="327"/>
      <c r="M55" s="271"/>
      <c r="N55" s="271"/>
      <c r="O55" s="271"/>
    </row>
    <row r="56" spans="1:19" ht="18.75" x14ac:dyDescent="0.25">
      <c r="A56" s="252"/>
      <c r="B56" s="321"/>
      <c r="C56" s="322"/>
      <c r="D56" s="599" t="s">
        <v>285</v>
      </c>
      <c r="E56" s="599"/>
      <c r="F56" s="599"/>
      <c r="G56" s="599"/>
      <c r="H56" s="599"/>
      <c r="I56" s="286"/>
      <c r="J56" s="287">
        <f>+J46+J33</f>
        <v>3940037608</v>
      </c>
      <c r="K56" s="287">
        <f t="shared" ref="K56:O56" si="7">+K46+K33</f>
        <v>4067229490</v>
      </c>
      <c r="L56" s="287">
        <f t="shared" si="7"/>
        <v>4120271208</v>
      </c>
      <c r="M56" s="287">
        <f t="shared" si="7"/>
        <v>4042696752</v>
      </c>
      <c r="N56" s="287">
        <f t="shared" si="7"/>
        <v>4079567483</v>
      </c>
      <c r="O56" s="287">
        <f t="shared" si="7"/>
        <v>4132372958</v>
      </c>
    </row>
    <row r="57" spans="1:19" ht="18.75" x14ac:dyDescent="0.3">
      <c r="A57" s="252"/>
      <c r="B57" s="321"/>
      <c r="C57" s="322"/>
      <c r="D57" s="657" t="s">
        <v>71</v>
      </c>
      <c r="E57" s="658"/>
      <c r="F57" s="658"/>
      <c r="G57" s="658"/>
      <c r="H57" s="659"/>
      <c r="I57" s="288"/>
      <c r="J57" s="289">
        <f>+J58-J56</f>
        <v>0</v>
      </c>
      <c r="K57" s="289">
        <f t="shared" ref="K57:O57" si="8">+K58-K56</f>
        <v>0</v>
      </c>
      <c r="L57" s="289">
        <f t="shared" si="8"/>
        <v>0</v>
      </c>
      <c r="M57" s="289">
        <f t="shared" si="8"/>
        <v>0</v>
      </c>
      <c r="N57" s="289">
        <f t="shared" si="8"/>
        <v>0</v>
      </c>
      <c r="O57" s="289">
        <f t="shared" si="8"/>
        <v>0</v>
      </c>
    </row>
    <row r="58" spans="1:19" ht="18.75" x14ac:dyDescent="0.3">
      <c r="A58" s="252"/>
      <c r="B58" s="321"/>
      <c r="C58" s="322"/>
      <c r="D58" s="567" t="s">
        <v>74</v>
      </c>
      <c r="E58" s="567"/>
      <c r="F58" s="567"/>
      <c r="G58" s="567"/>
      <c r="H58" s="567"/>
      <c r="I58" s="290"/>
      <c r="J58" s="328">
        <v>3940037608</v>
      </c>
      <c r="K58" s="328">
        <v>4067229490</v>
      </c>
      <c r="L58" s="328">
        <v>4120271208</v>
      </c>
      <c r="M58" s="328">
        <v>4042696752</v>
      </c>
      <c r="N58" s="328">
        <v>4079567483</v>
      </c>
      <c r="O58" s="328">
        <v>4132372958</v>
      </c>
    </row>
    <row r="59" spans="1:19" ht="18.75" x14ac:dyDescent="0.3">
      <c r="A59" s="252"/>
      <c r="B59" s="321"/>
      <c r="C59" s="322"/>
      <c r="D59" s="255"/>
      <c r="E59" s="255"/>
      <c r="F59" s="255"/>
      <c r="G59" s="255"/>
      <c r="H59" s="255"/>
      <c r="I59" s="255"/>
      <c r="J59" s="329"/>
      <c r="K59" s="329"/>
      <c r="L59" s="329"/>
      <c r="M59" s="271"/>
      <c r="N59" s="330"/>
      <c r="O59" s="330"/>
    </row>
    <row r="60" spans="1:19" ht="18.75" customHeight="1" x14ac:dyDescent="0.25">
      <c r="A60" s="252"/>
      <c r="B60" s="628" t="s">
        <v>30</v>
      </c>
      <c r="C60" s="629"/>
      <c r="D60" s="629"/>
      <c r="E60" s="629"/>
      <c r="F60" s="629"/>
      <c r="G60" s="629"/>
      <c r="H60" s="629"/>
      <c r="I60" s="629"/>
      <c r="J60" s="629"/>
      <c r="K60" s="629"/>
      <c r="L60" s="629"/>
      <c r="M60" s="629"/>
      <c r="N60" s="629"/>
      <c r="O60" s="630"/>
    </row>
    <row r="61" spans="1:19" ht="18" x14ac:dyDescent="0.25">
      <c r="A61" s="252"/>
      <c r="B61" s="331" t="s">
        <v>10</v>
      </c>
      <c r="C61" s="331" t="s">
        <v>11</v>
      </c>
      <c r="D61" s="681" t="s">
        <v>282</v>
      </c>
      <c r="E61" s="681"/>
      <c r="F61" s="681"/>
      <c r="G61" s="681"/>
      <c r="H61" s="681"/>
      <c r="I61" s="265" t="s">
        <v>247</v>
      </c>
      <c r="J61" s="332" t="s">
        <v>131</v>
      </c>
      <c r="K61" s="332" t="s">
        <v>132</v>
      </c>
      <c r="L61" s="333" t="s">
        <v>261</v>
      </c>
      <c r="M61" s="332" t="s">
        <v>262</v>
      </c>
      <c r="N61" s="332" t="s">
        <v>245</v>
      </c>
      <c r="O61" s="333" t="s">
        <v>246</v>
      </c>
    </row>
    <row r="62" spans="1:19" ht="38.25" customHeight="1" x14ac:dyDescent="0.25">
      <c r="A62" s="252"/>
      <c r="B62" s="554" t="s">
        <v>15</v>
      </c>
      <c r="C62" s="554" t="s">
        <v>66</v>
      </c>
      <c r="D62" s="267"/>
      <c r="E62" s="592" t="s">
        <v>98</v>
      </c>
      <c r="F62" s="592"/>
      <c r="G62" s="592"/>
      <c r="H62" s="592"/>
      <c r="I62" s="618" t="s">
        <v>384</v>
      </c>
      <c r="J62" s="684">
        <v>98907920</v>
      </c>
      <c r="K62" s="684">
        <v>96764680</v>
      </c>
      <c r="L62" s="605">
        <v>81881135</v>
      </c>
      <c r="M62" s="605">
        <v>141019615</v>
      </c>
      <c r="N62" s="605">
        <v>96764680</v>
      </c>
      <c r="O62" s="607">
        <v>81881135</v>
      </c>
    </row>
    <row r="63" spans="1:19" ht="154.5" customHeight="1" x14ac:dyDescent="0.25">
      <c r="A63" s="252"/>
      <c r="B63" s="555"/>
      <c r="C63" s="555"/>
      <c r="D63" s="334"/>
      <c r="E63" s="596" t="s">
        <v>230</v>
      </c>
      <c r="F63" s="596"/>
      <c r="G63" s="596"/>
      <c r="H63" s="596"/>
      <c r="I63" s="619"/>
      <c r="J63" s="685"/>
      <c r="K63" s="685"/>
      <c r="L63" s="606"/>
      <c r="M63" s="606"/>
      <c r="N63" s="606"/>
      <c r="O63" s="607"/>
    </row>
    <row r="64" spans="1:19" ht="18.75" x14ac:dyDescent="0.25">
      <c r="A64" s="252"/>
      <c r="B64" s="611"/>
      <c r="C64" s="611"/>
      <c r="D64" s="608" t="s">
        <v>274</v>
      </c>
      <c r="E64" s="609"/>
      <c r="F64" s="609"/>
      <c r="G64" s="609"/>
      <c r="H64" s="610"/>
      <c r="I64" s="268"/>
      <c r="J64" s="269">
        <f>+J62</f>
        <v>98907920</v>
      </c>
      <c r="K64" s="269">
        <f t="shared" ref="K64:O64" si="9">+K62</f>
        <v>96764680</v>
      </c>
      <c r="L64" s="270">
        <f t="shared" si="9"/>
        <v>81881135</v>
      </c>
      <c r="M64" s="270">
        <f t="shared" si="9"/>
        <v>141019615</v>
      </c>
      <c r="N64" s="270">
        <f t="shared" si="9"/>
        <v>96764680</v>
      </c>
      <c r="O64" s="270">
        <f t="shared" si="9"/>
        <v>81881135</v>
      </c>
    </row>
    <row r="65" spans="1:15" ht="37.5" customHeight="1" x14ac:dyDescent="0.25">
      <c r="A65" s="252"/>
      <c r="B65" s="451" t="s">
        <v>20</v>
      </c>
      <c r="C65" s="451" t="s">
        <v>2</v>
      </c>
      <c r="D65" s="271"/>
      <c r="E65" s="452" t="s">
        <v>5</v>
      </c>
      <c r="F65" s="451" t="s">
        <v>21</v>
      </c>
      <c r="G65" s="451"/>
      <c r="H65" s="451" t="s">
        <v>52</v>
      </c>
      <c r="I65" s="453" t="s">
        <v>61</v>
      </c>
      <c r="J65" s="453" t="s">
        <v>134</v>
      </c>
      <c r="K65" s="444" t="s">
        <v>29</v>
      </c>
      <c r="L65" s="272"/>
      <c r="M65" s="271"/>
      <c r="N65" s="330"/>
      <c r="O65" s="330"/>
    </row>
    <row r="66" spans="1:15" ht="81" customHeight="1" x14ac:dyDescent="0.25">
      <c r="A66" s="252"/>
      <c r="B66" s="680" t="s">
        <v>7</v>
      </c>
      <c r="C66" s="622" t="s">
        <v>218</v>
      </c>
      <c r="D66" s="651"/>
      <c r="E66" s="622" t="s">
        <v>231</v>
      </c>
      <c r="F66" s="622" t="s">
        <v>4</v>
      </c>
      <c r="G66" s="273" t="s">
        <v>135</v>
      </c>
      <c r="H66" s="274" t="s">
        <v>104</v>
      </c>
      <c r="I66" s="274" t="s">
        <v>104</v>
      </c>
      <c r="J66" s="274" t="s">
        <v>104</v>
      </c>
      <c r="K66" s="678" t="s">
        <v>220</v>
      </c>
      <c r="L66" s="272"/>
      <c r="M66" s="271"/>
      <c r="N66" s="330"/>
      <c r="O66" s="330"/>
    </row>
    <row r="67" spans="1:15" ht="112.5" customHeight="1" x14ac:dyDescent="0.25">
      <c r="A67" s="252"/>
      <c r="B67" s="680"/>
      <c r="C67" s="623"/>
      <c r="D67" s="652"/>
      <c r="E67" s="623"/>
      <c r="F67" s="623"/>
      <c r="G67" s="275" t="s">
        <v>136</v>
      </c>
      <c r="H67" s="274" t="s">
        <v>219</v>
      </c>
      <c r="I67" s="274" t="s">
        <v>219</v>
      </c>
      <c r="J67" s="274" t="s">
        <v>219</v>
      </c>
      <c r="K67" s="679"/>
      <c r="L67" s="272"/>
      <c r="M67" s="271"/>
      <c r="N67" s="330"/>
      <c r="O67" s="330"/>
    </row>
    <row r="68" spans="1:15" ht="89.25" customHeight="1" x14ac:dyDescent="0.25">
      <c r="A68" s="252"/>
      <c r="B68" s="622" t="s">
        <v>3</v>
      </c>
      <c r="C68" s="622" t="s">
        <v>215</v>
      </c>
      <c r="D68" s="652"/>
      <c r="E68" s="622" t="s">
        <v>286</v>
      </c>
      <c r="F68" s="622" t="s">
        <v>4</v>
      </c>
      <c r="G68" s="273" t="s">
        <v>135</v>
      </c>
      <c r="H68" s="274" t="s">
        <v>104</v>
      </c>
      <c r="I68" s="274" t="s">
        <v>104</v>
      </c>
      <c r="J68" s="274" t="s">
        <v>104</v>
      </c>
      <c r="K68" s="678" t="s">
        <v>217</v>
      </c>
      <c r="L68" s="272"/>
      <c r="M68" s="271"/>
      <c r="N68" s="330"/>
      <c r="O68" s="330"/>
    </row>
    <row r="69" spans="1:15" ht="87.75" customHeight="1" x14ac:dyDescent="0.25">
      <c r="A69" s="252"/>
      <c r="B69" s="623"/>
      <c r="C69" s="623"/>
      <c r="D69" s="652"/>
      <c r="E69" s="623"/>
      <c r="F69" s="623"/>
      <c r="G69" s="275" t="s">
        <v>136</v>
      </c>
      <c r="H69" s="274" t="s">
        <v>216</v>
      </c>
      <c r="I69" s="274" t="s">
        <v>216</v>
      </c>
      <c r="J69" s="274" t="s">
        <v>216</v>
      </c>
      <c r="K69" s="679"/>
      <c r="L69" s="272"/>
      <c r="M69" s="271"/>
      <c r="N69" s="330"/>
      <c r="O69" s="330"/>
    </row>
    <row r="70" spans="1:15" ht="87.75" customHeight="1" x14ac:dyDescent="0.25">
      <c r="A70" s="252"/>
      <c r="B70" s="622" t="s">
        <v>287</v>
      </c>
      <c r="C70" s="622" t="s">
        <v>221</v>
      </c>
      <c r="D70" s="652"/>
      <c r="E70" s="622" t="s">
        <v>222</v>
      </c>
      <c r="F70" s="622" t="s">
        <v>223</v>
      </c>
      <c r="G70" s="273" t="s">
        <v>135</v>
      </c>
      <c r="H70" s="274" t="s">
        <v>104</v>
      </c>
      <c r="I70" s="274" t="s">
        <v>104</v>
      </c>
      <c r="J70" s="274" t="s">
        <v>104</v>
      </c>
      <c r="K70" s="678" t="s">
        <v>289</v>
      </c>
      <c r="L70" s="272"/>
      <c r="M70" s="271"/>
      <c r="N70" s="330"/>
      <c r="O70" s="330"/>
    </row>
    <row r="71" spans="1:15" ht="87.75" customHeight="1" x14ac:dyDescent="0.25">
      <c r="A71" s="252"/>
      <c r="B71" s="623"/>
      <c r="C71" s="623"/>
      <c r="D71" s="653"/>
      <c r="E71" s="623"/>
      <c r="F71" s="623"/>
      <c r="G71" s="275" t="s">
        <v>136</v>
      </c>
      <c r="H71" s="276" t="s">
        <v>288</v>
      </c>
      <c r="I71" s="276" t="s">
        <v>288</v>
      </c>
      <c r="J71" s="276" t="s">
        <v>288</v>
      </c>
      <c r="K71" s="679"/>
      <c r="L71" s="272"/>
      <c r="M71" s="271"/>
      <c r="N71" s="330"/>
      <c r="O71" s="330"/>
    </row>
    <row r="72" spans="1:15" ht="30" customHeight="1" x14ac:dyDescent="0.25">
      <c r="A72" s="252"/>
      <c r="B72" s="335"/>
      <c r="C72" s="336"/>
      <c r="D72" s="608" t="s">
        <v>274</v>
      </c>
      <c r="E72" s="609"/>
      <c r="F72" s="609"/>
      <c r="G72" s="609"/>
      <c r="H72" s="610"/>
      <c r="I72" s="337"/>
      <c r="J72" s="338">
        <f>+J64</f>
        <v>98907920</v>
      </c>
      <c r="K72" s="338">
        <f t="shared" ref="K72:O72" si="10">+K64</f>
        <v>96764680</v>
      </c>
      <c r="L72" s="338">
        <f t="shared" si="10"/>
        <v>81881135</v>
      </c>
      <c r="M72" s="338">
        <f t="shared" si="10"/>
        <v>141019615</v>
      </c>
      <c r="N72" s="338">
        <f t="shared" si="10"/>
        <v>96764680</v>
      </c>
      <c r="O72" s="338">
        <f t="shared" si="10"/>
        <v>81881135</v>
      </c>
    </row>
    <row r="73" spans="1:15" ht="18" x14ac:dyDescent="0.25">
      <c r="A73" s="252"/>
      <c r="B73" s="339"/>
      <c r="C73" s="323"/>
      <c r="D73" s="340"/>
      <c r="E73" s="323"/>
      <c r="F73" s="341"/>
      <c r="G73" s="341"/>
      <c r="H73" s="342"/>
      <c r="I73" s="342"/>
      <c r="J73" s="343"/>
      <c r="K73" s="343"/>
      <c r="L73" s="323"/>
      <c r="M73" s="271"/>
      <c r="N73" s="330"/>
      <c r="O73" s="330"/>
    </row>
    <row r="74" spans="1:15" ht="18" x14ac:dyDescent="0.25">
      <c r="A74" s="252"/>
      <c r="B74" s="321"/>
      <c r="C74" s="322"/>
      <c r="D74" s="344"/>
      <c r="E74" s="322"/>
      <c r="F74" s="345"/>
      <c r="G74" s="345"/>
      <c r="H74" s="346"/>
      <c r="I74" s="346"/>
      <c r="J74" s="346"/>
      <c r="K74" s="346"/>
      <c r="L74" s="347"/>
      <c r="M74" s="271"/>
      <c r="N74" s="330"/>
      <c r="O74" s="330"/>
    </row>
    <row r="75" spans="1:15" ht="18.75" x14ac:dyDescent="0.25">
      <c r="A75" s="252"/>
      <c r="B75" s="321"/>
      <c r="C75" s="322"/>
      <c r="D75" s="599" t="s">
        <v>290</v>
      </c>
      <c r="E75" s="599"/>
      <c r="F75" s="599"/>
      <c r="G75" s="599"/>
      <c r="H75" s="599"/>
      <c r="I75" s="286"/>
      <c r="J75" s="287">
        <f>+J72</f>
        <v>98907920</v>
      </c>
      <c r="K75" s="287">
        <f t="shared" ref="K75:O75" si="11">+K72</f>
        <v>96764680</v>
      </c>
      <c r="L75" s="287">
        <f t="shared" si="11"/>
        <v>81881135</v>
      </c>
      <c r="M75" s="287">
        <f t="shared" si="11"/>
        <v>141019615</v>
      </c>
      <c r="N75" s="287">
        <f t="shared" si="11"/>
        <v>96764680</v>
      </c>
      <c r="O75" s="287">
        <f t="shared" si="11"/>
        <v>81881135</v>
      </c>
    </row>
    <row r="76" spans="1:15" ht="18.75" x14ac:dyDescent="0.3">
      <c r="A76" s="252"/>
      <c r="B76" s="321"/>
      <c r="C76" s="322"/>
      <c r="D76" s="566" t="s">
        <v>72</v>
      </c>
      <c r="E76" s="566"/>
      <c r="F76" s="566"/>
      <c r="G76" s="566"/>
      <c r="H76" s="566"/>
      <c r="I76" s="348"/>
      <c r="J76" s="289">
        <f>J77-J75</f>
        <v>32938479</v>
      </c>
      <c r="K76" s="289">
        <f t="shared" ref="K76:O76" si="12">K77-K75</f>
        <v>31666871</v>
      </c>
      <c r="L76" s="289">
        <f t="shared" si="12"/>
        <v>31764285</v>
      </c>
      <c r="M76" s="289">
        <f t="shared" si="12"/>
        <v>34343708</v>
      </c>
      <c r="N76" s="289">
        <f t="shared" si="12"/>
        <v>31666871</v>
      </c>
      <c r="O76" s="289">
        <f t="shared" si="12"/>
        <v>31764285</v>
      </c>
    </row>
    <row r="77" spans="1:15" ht="18.75" x14ac:dyDescent="0.3">
      <c r="A77" s="252"/>
      <c r="B77" s="321"/>
      <c r="C77" s="322"/>
      <c r="D77" s="567" t="s">
        <v>73</v>
      </c>
      <c r="E77" s="567"/>
      <c r="F77" s="567"/>
      <c r="G77" s="567"/>
      <c r="H77" s="567"/>
      <c r="I77" s="290"/>
      <c r="J77" s="328">
        <v>131846399</v>
      </c>
      <c r="K77" s="328">
        <v>128431551</v>
      </c>
      <c r="L77" s="328">
        <v>113645420</v>
      </c>
      <c r="M77" s="328">
        <v>175363323</v>
      </c>
      <c r="N77" s="328">
        <v>128431551</v>
      </c>
      <c r="O77" s="328">
        <v>113645420</v>
      </c>
    </row>
    <row r="78" spans="1:15" ht="18" x14ac:dyDescent="0.25">
      <c r="A78" s="252"/>
      <c r="B78" s="321"/>
      <c r="C78" s="322"/>
      <c r="D78" s="321"/>
      <c r="E78" s="322"/>
      <c r="F78" s="345"/>
      <c r="G78" s="345"/>
      <c r="H78" s="346"/>
      <c r="I78" s="346"/>
      <c r="J78" s="346"/>
      <c r="K78" s="346"/>
      <c r="L78" s="347"/>
      <c r="M78" s="271"/>
      <c r="N78" s="330"/>
      <c r="O78" s="330"/>
    </row>
    <row r="79" spans="1:15" ht="18.75" x14ac:dyDescent="0.25">
      <c r="A79" s="252"/>
      <c r="B79" s="321"/>
      <c r="C79" s="322"/>
      <c r="D79" s="599" t="s">
        <v>291</v>
      </c>
      <c r="E79" s="599"/>
      <c r="F79" s="599"/>
      <c r="G79" s="599"/>
      <c r="H79" s="599"/>
      <c r="I79" s="286"/>
      <c r="J79" s="287">
        <f t="shared" ref="J79:J80" si="13">J75+J56</f>
        <v>4038945528</v>
      </c>
      <c r="K79" s="287">
        <f t="shared" ref="K79:O79" si="14">K75+K56</f>
        <v>4163994170</v>
      </c>
      <c r="L79" s="287">
        <f t="shared" si="14"/>
        <v>4202152343</v>
      </c>
      <c r="M79" s="287">
        <f t="shared" si="14"/>
        <v>4183716367</v>
      </c>
      <c r="N79" s="287">
        <f t="shared" si="14"/>
        <v>4176332163</v>
      </c>
      <c r="O79" s="287">
        <f t="shared" si="14"/>
        <v>4214254093</v>
      </c>
    </row>
    <row r="80" spans="1:15" ht="18.75" x14ac:dyDescent="0.3">
      <c r="A80" s="252"/>
      <c r="B80" s="321"/>
      <c r="C80" s="322"/>
      <c r="D80" s="566" t="s">
        <v>14</v>
      </c>
      <c r="E80" s="566"/>
      <c r="F80" s="566"/>
      <c r="G80" s="566"/>
      <c r="H80" s="566"/>
      <c r="I80" s="348"/>
      <c r="J80" s="289">
        <f t="shared" si="13"/>
        <v>32938479</v>
      </c>
      <c r="K80" s="289">
        <f t="shared" ref="K80:O80" si="15">K76+K57</f>
        <v>31666871</v>
      </c>
      <c r="L80" s="289">
        <f t="shared" si="15"/>
        <v>31764285</v>
      </c>
      <c r="M80" s="289">
        <f t="shared" si="15"/>
        <v>34343708</v>
      </c>
      <c r="N80" s="289">
        <f t="shared" si="15"/>
        <v>31666871</v>
      </c>
      <c r="O80" s="289">
        <f t="shared" si="15"/>
        <v>31764285</v>
      </c>
    </row>
    <row r="81" spans="1:19" ht="18.75" x14ac:dyDescent="0.3">
      <c r="A81" s="252"/>
      <c r="B81" s="321"/>
      <c r="C81" s="322"/>
      <c r="D81" s="567" t="s">
        <v>75</v>
      </c>
      <c r="E81" s="567"/>
      <c r="F81" s="567"/>
      <c r="G81" s="567"/>
      <c r="H81" s="567"/>
      <c r="I81" s="290"/>
      <c r="J81" s="328">
        <f>+J77+J58</f>
        <v>4071884007</v>
      </c>
      <c r="K81" s="328">
        <f t="shared" ref="K81:O81" si="16">+K77+K58</f>
        <v>4195661041</v>
      </c>
      <c r="L81" s="328">
        <f t="shared" si="16"/>
        <v>4233916628</v>
      </c>
      <c r="M81" s="328">
        <f t="shared" si="16"/>
        <v>4218060075</v>
      </c>
      <c r="N81" s="328">
        <f t="shared" si="16"/>
        <v>4207999034</v>
      </c>
      <c r="O81" s="328">
        <f t="shared" si="16"/>
        <v>4246018378</v>
      </c>
    </row>
    <row r="82" spans="1:19" s="6" customFormat="1" ht="18.75" x14ac:dyDescent="0.3">
      <c r="A82" s="295"/>
      <c r="B82" s="349"/>
      <c r="C82" s="349"/>
      <c r="D82" s="350"/>
      <c r="E82" s="350"/>
      <c r="F82" s="350"/>
      <c r="G82" s="350"/>
      <c r="H82" s="350"/>
      <c r="I82" s="350"/>
      <c r="J82" s="351"/>
      <c r="K82" s="351"/>
      <c r="L82" s="351"/>
      <c r="M82" s="352"/>
      <c r="N82" s="353"/>
      <c r="O82" s="352"/>
      <c r="P82" s="299"/>
      <c r="Q82" s="299"/>
      <c r="R82" s="299"/>
      <c r="S82" s="299"/>
    </row>
    <row r="83" spans="1:19" s="6" customFormat="1" ht="25.5" x14ac:dyDescent="0.25">
      <c r="A83" s="295"/>
      <c r="B83" s="675" t="s">
        <v>47</v>
      </c>
      <c r="C83" s="675"/>
      <c r="D83" s="675"/>
      <c r="E83" s="675"/>
      <c r="F83" s="675"/>
      <c r="G83" s="675"/>
      <c r="H83" s="675"/>
      <c r="I83" s="675"/>
      <c r="J83" s="675"/>
      <c r="K83" s="675"/>
      <c r="L83" s="675"/>
      <c r="M83" s="352"/>
      <c r="N83" s="352"/>
      <c r="O83" s="352"/>
      <c r="P83" s="299"/>
      <c r="Q83" s="299"/>
      <c r="R83" s="299"/>
      <c r="S83" s="299"/>
    </row>
    <row r="84" spans="1:19" s="6" customFormat="1" ht="18.75" x14ac:dyDescent="0.3">
      <c r="A84" s="295"/>
      <c r="B84" s="354"/>
      <c r="C84" s="354"/>
      <c r="D84" s="297"/>
      <c r="E84" s="297"/>
      <c r="F84" s="297"/>
      <c r="G84" s="297"/>
      <c r="H84" s="297"/>
      <c r="I84" s="297"/>
      <c r="J84" s="355"/>
      <c r="K84" s="355"/>
      <c r="L84" s="355"/>
      <c r="M84" s="352"/>
      <c r="N84" s="352"/>
      <c r="O84" s="352"/>
      <c r="P84" s="299"/>
      <c r="Q84" s="299"/>
      <c r="R84" s="299"/>
      <c r="S84" s="299"/>
    </row>
    <row r="85" spans="1:19" s="6" customFormat="1" ht="28.9" customHeight="1" x14ac:dyDescent="0.25">
      <c r="A85" s="295"/>
      <c r="B85" s="628" t="s">
        <v>31</v>
      </c>
      <c r="C85" s="629"/>
      <c r="D85" s="629"/>
      <c r="E85" s="629"/>
      <c r="F85" s="629"/>
      <c r="G85" s="629"/>
      <c r="H85" s="629"/>
      <c r="I85" s="629"/>
      <c r="J85" s="629"/>
      <c r="K85" s="629"/>
      <c r="L85" s="629"/>
      <c r="M85" s="629"/>
      <c r="N85" s="629"/>
      <c r="O85" s="630"/>
      <c r="P85" s="299"/>
      <c r="Q85" s="299"/>
      <c r="R85" s="299"/>
      <c r="S85" s="299"/>
    </row>
    <row r="86" spans="1:19" s="6" customFormat="1" ht="18" x14ac:dyDescent="0.25">
      <c r="A86" s="295"/>
      <c r="B86" s="264" t="s">
        <v>10</v>
      </c>
      <c r="C86" s="264" t="s">
        <v>11</v>
      </c>
      <c r="D86" s="577" t="s">
        <v>282</v>
      </c>
      <c r="E86" s="634"/>
      <c r="F86" s="634"/>
      <c r="G86" s="634"/>
      <c r="H86" s="578"/>
      <c r="I86" s="265" t="s">
        <v>247</v>
      </c>
      <c r="J86" s="266" t="s">
        <v>263</v>
      </c>
      <c r="K86" s="266" t="s">
        <v>260</v>
      </c>
      <c r="L86" s="310" t="s">
        <v>133</v>
      </c>
      <c r="M86" s="266" t="s">
        <v>244</v>
      </c>
      <c r="N86" s="266" t="s">
        <v>264</v>
      </c>
      <c r="O86" s="310" t="s">
        <v>246</v>
      </c>
      <c r="P86" s="299"/>
      <c r="Q86" s="299"/>
      <c r="R86" s="299"/>
      <c r="S86" s="299"/>
    </row>
    <row r="87" spans="1:19" s="6" customFormat="1" ht="36" customHeight="1" x14ac:dyDescent="0.25">
      <c r="A87" s="295"/>
      <c r="B87" s="554" t="s">
        <v>0</v>
      </c>
      <c r="C87" s="554" t="s">
        <v>13</v>
      </c>
      <c r="D87" s="356"/>
      <c r="E87" s="592" t="s">
        <v>101</v>
      </c>
      <c r="F87" s="592"/>
      <c r="G87" s="592"/>
      <c r="H87" s="592"/>
      <c r="I87" s="618" t="s">
        <v>385</v>
      </c>
      <c r="J87" s="671">
        <v>29443462</v>
      </c>
      <c r="K87" s="671">
        <v>33543524</v>
      </c>
      <c r="L87" s="673">
        <v>33549569</v>
      </c>
      <c r="M87" s="673">
        <v>36698497</v>
      </c>
      <c r="N87" s="673">
        <v>37083524</v>
      </c>
      <c r="O87" s="613">
        <v>37083477</v>
      </c>
      <c r="P87" s="299"/>
      <c r="Q87" s="299"/>
      <c r="R87" s="299"/>
      <c r="S87" s="299"/>
    </row>
    <row r="88" spans="1:19" s="6" customFormat="1" ht="186.75" customHeight="1" x14ac:dyDescent="0.25">
      <c r="A88" s="295"/>
      <c r="B88" s="555"/>
      <c r="C88" s="555"/>
      <c r="D88" s="357"/>
      <c r="E88" s="660" t="s">
        <v>232</v>
      </c>
      <c r="F88" s="661"/>
      <c r="G88" s="661"/>
      <c r="H88" s="662"/>
      <c r="I88" s="619"/>
      <c r="J88" s="672"/>
      <c r="K88" s="672"/>
      <c r="L88" s="674"/>
      <c r="M88" s="674"/>
      <c r="N88" s="674"/>
      <c r="O88" s="613"/>
      <c r="P88" s="299"/>
      <c r="Q88" s="299"/>
      <c r="R88" s="299"/>
      <c r="S88" s="299"/>
    </row>
    <row r="89" spans="1:19" ht="31.5" customHeight="1" x14ac:dyDescent="0.25">
      <c r="A89" s="252"/>
      <c r="B89" s="611"/>
      <c r="C89" s="611"/>
      <c r="D89" s="608" t="s">
        <v>305</v>
      </c>
      <c r="E89" s="609"/>
      <c r="F89" s="609"/>
      <c r="G89" s="609"/>
      <c r="H89" s="610"/>
      <c r="I89" s="268"/>
      <c r="J89" s="269">
        <f>+J87</f>
        <v>29443462</v>
      </c>
      <c r="K89" s="269">
        <f>+K87</f>
        <v>33543524</v>
      </c>
      <c r="L89" s="270">
        <f>+L87</f>
        <v>33549569</v>
      </c>
      <c r="M89" s="270">
        <f t="shared" ref="M89:O89" si="17">+M87</f>
        <v>36698497</v>
      </c>
      <c r="N89" s="270">
        <f t="shared" si="17"/>
        <v>37083524</v>
      </c>
      <c r="O89" s="270">
        <f t="shared" si="17"/>
        <v>37083477</v>
      </c>
    </row>
    <row r="90" spans="1:19" ht="36" customHeight="1" x14ac:dyDescent="0.25">
      <c r="A90" s="252"/>
      <c r="B90" s="439" t="s">
        <v>20</v>
      </c>
      <c r="C90" s="439" t="s">
        <v>2</v>
      </c>
      <c r="E90" s="454" t="s">
        <v>5</v>
      </c>
      <c r="F90" s="439" t="s">
        <v>21</v>
      </c>
      <c r="G90" s="439"/>
      <c r="H90" s="439" t="s">
        <v>52</v>
      </c>
      <c r="I90" s="442" t="s">
        <v>61</v>
      </c>
      <c r="J90" s="442" t="s">
        <v>134</v>
      </c>
      <c r="K90" s="443" t="s">
        <v>29</v>
      </c>
      <c r="L90" s="271"/>
      <c r="M90" s="271"/>
      <c r="N90" s="271"/>
      <c r="O90" s="271"/>
    </row>
    <row r="91" spans="1:19" ht="54.75" customHeight="1" x14ac:dyDescent="0.25">
      <c r="A91" s="252"/>
      <c r="B91" s="686" t="s">
        <v>3</v>
      </c>
      <c r="C91" s="688" t="s">
        <v>106</v>
      </c>
      <c r="D91" s="648"/>
      <c r="E91" s="666" t="s">
        <v>233</v>
      </c>
      <c r="F91" s="622" t="s">
        <v>102</v>
      </c>
      <c r="G91" s="273" t="s">
        <v>135</v>
      </c>
      <c r="H91" s="274" t="s">
        <v>104</v>
      </c>
      <c r="I91" s="274" t="s">
        <v>105</v>
      </c>
      <c r="J91" s="274" t="s">
        <v>105</v>
      </c>
      <c r="K91" s="614" t="s">
        <v>138</v>
      </c>
      <c r="L91" s="271"/>
      <c r="M91" s="271"/>
      <c r="N91" s="271"/>
      <c r="O91" s="271"/>
    </row>
    <row r="92" spans="1:19" ht="60.75" customHeight="1" x14ac:dyDescent="0.25">
      <c r="A92" s="252"/>
      <c r="B92" s="687"/>
      <c r="C92" s="645"/>
      <c r="D92" s="649"/>
      <c r="E92" s="689"/>
      <c r="F92" s="645"/>
      <c r="G92" s="275" t="s">
        <v>136</v>
      </c>
      <c r="H92" s="358" t="s">
        <v>292</v>
      </c>
      <c r="I92" s="274" t="s">
        <v>137</v>
      </c>
      <c r="J92" s="359" t="s">
        <v>293</v>
      </c>
      <c r="K92" s="615"/>
      <c r="L92" s="271"/>
      <c r="M92" s="271"/>
      <c r="N92" s="271"/>
      <c r="O92" s="271"/>
    </row>
    <row r="93" spans="1:19" ht="63" customHeight="1" x14ac:dyDescent="0.25">
      <c r="A93" s="252"/>
      <c r="B93" s="686" t="s">
        <v>3</v>
      </c>
      <c r="C93" s="686" t="s">
        <v>103</v>
      </c>
      <c r="D93" s="649"/>
      <c r="E93" s="666" t="s">
        <v>139</v>
      </c>
      <c r="F93" s="622" t="s">
        <v>102</v>
      </c>
      <c r="G93" s="273" t="s">
        <v>135</v>
      </c>
      <c r="H93" s="274" t="s">
        <v>104</v>
      </c>
      <c r="I93" s="274" t="s">
        <v>105</v>
      </c>
      <c r="J93" s="274" t="s">
        <v>105</v>
      </c>
      <c r="K93" s="614" t="s">
        <v>138</v>
      </c>
      <c r="L93" s="271"/>
      <c r="M93" s="271"/>
      <c r="N93" s="271"/>
      <c r="O93" s="271"/>
    </row>
    <row r="94" spans="1:19" ht="57.75" customHeight="1" x14ac:dyDescent="0.25">
      <c r="A94" s="252"/>
      <c r="B94" s="687"/>
      <c r="C94" s="687"/>
      <c r="D94" s="649"/>
      <c r="E94" s="689"/>
      <c r="F94" s="645"/>
      <c r="G94" s="275" t="s">
        <v>136</v>
      </c>
      <c r="H94" s="276" t="s">
        <v>294</v>
      </c>
      <c r="I94" s="276" t="s">
        <v>295</v>
      </c>
      <c r="J94" s="276" t="s">
        <v>296</v>
      </c>
      <c r="K94" s="615"/>
      <c r="L94" s="271"/>
      <c r="M94" s="271"/>
      <c r="N94" s="271"/>
      <c r="O94" s="271"/>
    </row>
    <row r="95" spans="1:19" ht="51" customHeight="1" x14ac:dyDescent="0.25">
      <c r="A95" s="252"/>
      <c r="B95" s="680" t="s">
        <v>7</v>
      </c>
      <c r="C95" s="690" t="s">
        <v>140</v>
      </c>
      <c r="D95" s="649"/>
      <c r="E95" s="691" t="s">
        <v>234</v>
      </c>
      <c r="F95" s="680" t="s">
        <v>6</v>
      </c>
      <c r="G95" s="273" t="s">
        <v>135</v>
      </c>
      <c r="H95" s="274" t="s">
        <v>104</v>
      </c>
      <c r="I95" s="274" t="s">
        <v>105</v>
      </c>
      <c r="J95" s="274" t="s">
        <v>105</v>
      </c>
      <c r="K95" s="614" t="s">
        <v>300</v>
      </c>
      <c r="L95" s="271"/>
      <c r="M95" s="271"/>
      <c r="N95" s="271"/>
      <c r="O95" s="271"/>
    </row>
    <row r="96" spans="1:19" ht="56.25" customHeight="1" x14ac:dyDescent="0.25">
      <c r="A96" s="252"/>
      <c r="B96" s="680"/>
      <c r="C96" s="690"/>
      <c r="D96" s="649"/>
      <c r="E96" s="691"/>
      <c r="F96" s="680"/>
      <c r="G96" s="275" t="s">
        <v>136</v>
      </c>
      <c r="H96" s="276" t="s">
        <v>297</v>
      </c>
      <c r="I96" s="276" t="s">
        <v>298</v>
      </c>
      <c r="J96" s="276" t="s">
        <v>299</v>
      </c>
      <c r="K96" s="615"/>
      <c r="L96" s="271"/>
      <c r="M96" s="271"/>
      <c r="N96" s="271"/>
      <c r="O96" s="271"/>
    </row>
    <row r="97" spans="1:15" ht="84.75" customHeight="1" x14ac:dyDescent="0.25">
      <c r="A97" s="252"/>
      <c r="B97" s="680" t="s">
        <v>8</v>
      </c>
      <c r="C97" s="690" t="s">
        <v>301</v>
      </c>
      <c r="D97" s="649"/>
      <c r="E97" s="666" t="s">
        <v>235</v>
      </c>
      <c r="F97" s="622" t="s">
        <v>56</v>
      </c>
      <c r="G97" s="273" t="s">
        <v>135</v>
      </c>
      <c r="H97" s="274" t="s">
        <v>104</v>
      </c>
      <c r="I97" s="274" t="s">
        <v>105</v>
      </c>
      <c r="J97" s="274" t="s">
        <v>105</v>
      </c>
      <c r="K97" s="614" t="s">
        <v>300</v>
      </c>
      <c r="L97" s="271"/>
      <c r="M97" s="271"/>
      <c r="N97" s="271"/>
      <c r="O97" s="271"/>
    </row>
    <row r="98" spans="1:15" ht="120" customHeight="1" x14ac:dyDescent="0.25">
      <c r="A98" s="252"/>
      <c r="B98" s="680"/>
      <c r="C98" s="690"/>
      <c r="D98" s="650"/>
      <c r="E98" s="667"/>
      <c r="F98" s="623"/>
      <c r="G98" s="275" t="s">
        <v>136</v>
      </c>
      <c r="H98" s="276" t="s">
        <v>302</v>
      </c>
      <c r="I98" s="276" t="s">
        <v>303</v>
      </c>
      <c r="J98" s="276" t="s">
        <v>304</v>
      </c>
      <c r="K98" s="615"/>
      <c r="L98" s="271"/>
      <c r="M98" s="271"/>
      <c r="N98" s="271"/>
      <c r="O98" s="271"/>
    </row>
    <row r="99" spans="1:15" ht="18" customHeight="1" x14ac:dyDescent="0.25">
      <c r="A99" s="252"/>
      <c r="B99" s="264" t="s">
        <v>10</v>
      </c>
      <c r="C99" s="264" t="s">
        <v>11</v>
      </c>
      <c r="D99" s="665" t="s">
        <v>12</v>
      </c>
      <c r="E99" s="634"/>
      <c r="F99" s="634"/>
      <c r="G99" s="634"/>
      <c r="H99" s="578"/>
      <c r="I99" s="265" t="s">
        <v>247</v>
      </c>
      <c r="J99" s="266" t="s">
        <v>263</v>
      </c>
      <c r="K99" s="266" t="s">
        <v>260</v>
      </c>
      <c r="L99" s="310" t="s">
        <v>133</v>
      </c>
      <c r="M99" s="266" t="s">
        <v>244</v>
      </c>
      <c r="N99" s="266" t="s">
        <v>264</v>
      </c>
      <c r="O99" s="310" t="s">
        <v>246</v>
      </c>
    </row>
    <row r="100" spans="1:15" ht="33.6" customHeight="1" x14ac:dyDescent="0.25">
      <c r="A100" s="252"/>
      <c r="B100" s="554" t="s">
        <v>0</v>
      </c>
      <c r="C100" s="554" t="s">
        <v>13</v>
      </c>
      <c r="D100" s="267"/>
      <c r="E100" s="592" t="s">
        <v>89</v>
      </c>
      <c r="F100" s="592"/>
      <c r="G100" s="592"/>
      <c r="H100" s="592"/>
      <c r="I100" s="618" t="s">
        <v>386</v>
      </c>
      <c r="J100" s="612">
        <v>617497416</v>
      </c>
      <c r="K100" s="613">
        <v>627688150</v>
      </c>
      <c r="L100" s="697">
        <v>635396205</v>
      </c>
      <c r="M100" s="697">
        <v>641559662</v>
      </c>
      <c r="N100" s="697">
        <v>648844961</v>
      </c>
      <c r="O100" s="613">
        <v>638846205</v>
      </c>
    </row>
    <row r="101" spans="1:15" ht="236.25" customHeight="1" x14ac:dyDescent="0.25">
      <c r="A101" s="252"/>
      <c r="B101" s="555"/>
      <c r="C101" s="555"/>
      <c r="D101" s="334"/>
      <c r="E101" s="596" t="s">
        <v>236</v>
      </c>
      <c r="F101" s="596"/>
      <c r="G101" s="596"/>
      <c r="H101" s="596"/>
      <c r="I101" s="619"/>
      <c r="J101" s="612"/>
      <c r="K101" s="613"/>
      <c r="L101" s="697"/>
      <c r="M101" s="697"/>
      <c r="N101" s="697"/>
      <c r="O101" s="613"/>
    </row>
    <row r="102" spans="1:15" ht="40.5" customHeight="1" x14ac:dyDescent="0.25">
      <c r="A102" s="252"/>
      <c r="B102" s="611"/>
      <c r="C102" s="611"/>
      <c r="D102" s="608" t="s">
        <v>44</v>
      </c>
      <c r="E102" s="609"/>
      <c r="F102" s="609"/>
      <c r="G102" s="609"/>
      <c r="H102" s="610"/>
      <c r="I102" s="268"/>
      <c r="J102" s="269">
        <f>+J100</f>
        <v>617497416</v>
      </c>
      <c r="K102" s="269">
        <f>+K100</f>
        <v>627688150</v>
      </c>
      <c r="L102" s="270">
        <f>+L100</f>
        <v>635396205</v>
      </c>
      <c r="M102" s="270">
        <f t="shared" ref="M102:O102" si="18">+M100</f>
        <v>641559662</v>
      </c>
      <c r="N102" s="270">
        <f t="shared" si="18"/>
        <v>648844961</v>
      </c>
      <c r="O102" s="270">
        <f t="shared" si="18"/>
        <v>638846205</v>
      </c>
    </row>
    <row r="103" spans="1:15" ht="37.5" x14ac:dyDescent="0.25">
      <c r="A103" s="252"/>
      <c r="B103" s="451" t="s">
        <v>20</v>
      </c>
      <c r="C103" s="451" t="s">
        <v>2</v>
      </c>
      <c r="D103" s="663" t="s">
        <v>5</v>
      </c>
      <c r="E103" s="664"/>
      <c r="F103" s="451" t="s">
        <v>21</v>
      </c>
      <c r="G103" s="451"/>
      <c r="H103" s="451" t="s">
        <v>52</v>
      </c>
      <c r="I103" s="453" t="s">
        <v>52</v>
      </c>
      <c r="J103" s="453" t="s">
        <v>61</v>
      </c>
      <c r="K103" s="444" t="s">
        <v>29</v>
      </c>
      <c r="L103" s="272"/>
      <c r="M103" s="271"/>
      <c r="N103" s="271"/>
      <c r="O103" s="271"/>
    </row>
    <row r="104" spans="1:15" ht="171" customHeight="1" x14ac:dyDescent="0.25">
      <c r="A104" s="252"/>
      <c r="B104" s="646" t="s">
        <v>3</v>
      </c>
      <c r="C104" s="554" t="s">
        <v>141</v>
      </c>
      <c r="D104" s="622"/>
      <c r="E104" s="554" t="s">
        <v>237</v>
      </c>
      <c r="F104" s="622" t="s">
        <v>4</v>
      </c>
      <c r="G104" s="360" t="s">
        <v>135</v>
      </c>
      <c r="H104" s="361" t="s">
        <v>104</v>
      </c>
      <c r="I104" s="361" t="s">
        <v>104</v>
      </c>
      <c r="J104" s="361" t="s">
        <v>104</v>
      </c>
      <c r="K104" s="614" t="s">
        <v>138</v>
      </c>
      <c r="L104" s="272"/>
      <c r="M104" s="271"/>
      <c r="N104" s="271"/>
      <c r="O104" s="271"/>
    </row>
    <row r="105" spans="1:15" ht="105" customHeight="1" x14ac:dyDescent="0.25">
      <c r="A105" s="252"/>
      <c r="B105" s="647"/>
      <c r="C105" s="611"/>
      <c r="D105" s="654"/>
      <c r="E105" s="611"/>
      <c r="F105" s="623"/>
      <c r="G105" s="360" t="s">
        <v>136</v>
      </c>
      <c r="H105" s="362" t="s">
        <v>142</v>
      </c>
      <c r="I105" s="362" t="s">
        <v>143</v>
      </c>
      <c r="J105" s="362" t="s">
        <v>144</v>
      </c>
      <c r="K105" s="615"/>
      <c r="L105" s="272"/>
      <c r="M105" s="271"/>
      <c r="N105" s="271"/>
      <c r="O105" s="271"/>
    </row>
    <row r="106" spans="1:15" ht="93" customHeight="1" x14ac:dyDescent="0.25">
      <c r="A106" s="252"/>
      <c r="B106" s="622" t="s">
        <v>3</v>
      </c>
      <c r="C106" s="554" t="s">
        <v>145</v>
      </c>
      <c r="D106" s="654"/>
      <c r="E106" s="554" t="s">
        <v>238</v>
      </c>
      <c r="F106" s="622" t="s">
        <v>4</v>
      </c>
      <c r="G106" s="360" t="s">
        <v>135</v>
      </c>
      <c r="H106" s="361" t="s">
        <v>104</v>
      </c>
      <c r="I106" s="361" t="s">
        <v>104</v>
      </c>
      <c r="J106" s="361" t="s">
        <v>104</v>
      </c>
      <c r="K106" s="614" t="s">
        <v>138</v>
      </c>
      <c r="L106" s="272"/>
      <c r="M106" s="271"/>
      <c r="N106" s="271"/>
      <c r="O106" s="271"/>
    </row>
    <row r="107" spans="1:15" ht="113.25" customHeight="1" x14ac:dyDescent="0.25">
      <c r="A107" s="252"/>
      <c r="B107" s="623"/>
      <c r="C107" s="611"/>
      <c r="D107" s="654"/>
      <c r="E107" s="611"/>
      <c r="F107" s="623"/>
      <c r="G107" s="360" t="s">
        <v>136</v>
      </c>
      <c r="H107" s="362" t="s">
        <v>147</v>
      </c>
      <c r="I107" s="362" t="s">
        <v>148</v>
      </c>
      <c r="J107" s="362" t="s">
        <v>149</v>
      </c>
      <c r="K107" s="615"/>
      <c r="L107" s="272"/>
      <c r="M107" s="271"/>
      <c r="N107" s="271"/>
      <c r="O107" s="271"/>
    </row>
    <row r="108" spans="1:15" ht="102" customHeight="1" x14ac:dyDescent="0.25">
      <c r="A108" s="252"/>
      <c r="B108" s="622" t="s">
        <v>3</v>
      </c>
      <c r="C108" s="554" t="s">
        <v>146</v>
      </c>
      <c r="D108" s="654"/>
      <c r="E108" s="554" t="s">
        <v>239</v>
      </c>
      <c r="F108" s="622" t="s">
        <v>4</v>
      </c>
      <c r="G108" s="360" t="s">
        <v>135</v>
      </c>
      <c r="H108" s="361" t="s">
        <v>104</v>
      </c>
      <c r="I108" s="361" t="s">
        <v>104</v>
      </c>
      <c r="J108" s="361" t="s">
        <v>104</v>
      </c>
      <c r="K108" s="614" t="s">
        <v>138</v>
      </c>
      <c r="L108" s="272"/>
      <c r="M108" s="271"/>
      <c r="N108" s="271"/>
      <c r="O108" s="271"/>
    </row>
    <row r="109" spans="1:15" ht="189.75" customHeight="1" x14ac:dyDescent="0.25">
      <c r="A109" s="252"/>
      <c r="B109" s="623"/>
      <c r="C109" s="611"/>
      <c r="D109" s="654"/>
      <c r="E109" s="611"/>
      <c r="F109" s="623"/>
      <c r="G109" s="360" t="s">
        <v>136</v>
      </c>
      <c r="H109" s="362" t="s">
        <v>150</v>
      </c>
      <c r="I109" s="362" t="s">
        <v>151</v>
      </c>
      <c r="J109" s="362" t="s">
        <v>152</v>
      </c>
      <c r="K109" s="615"/>
      <c r="L109" s="272"/>
      <c r="M109" s="271"/>
      <c r="N109" s="271"/>
      <c r="O109" s="271"/>
    </row>
    <row r="110" spans="1:15" ht="110.25" customHeight="1" x14ac:dyDescent="0.25">
      <c r="A110" s="252"/>
      <c r="B110" s="622" t="s">
        <v>3</v>
      </c>
      <c r="C110" s="554" t="s">
        <v>153</v>
      </c>
      <c r="D110" s="623"/>
      <c r="E110" s="554" t="s">
        <v>240</v>
      </c>
      <c r="F110" s="622" t="s">
        <v>4</v>
      </c>
      <c r="G110" s="360" t="s">
        <v>135</v>
      </c>
      <c r="H110" s="361" t="s">
        <v>104</v>
      </c>
      <c r="I110" s="361" t="s">
        <v>104</v>
      </c>
      <c r="J110" s="361" t="s">
        <v>104</v>
      </c>
      <c r="K110" s="614" t="s">
        <v>138</v>
      </c>
      <c r="L110" s="272"/>
      <c r="M110" s="271"/>
      <c r="N110" s="271"/>
      <c r="O110" s="271"/>
    </row>
    <row r="111" spans="1:15" ht="98.25" customHeight="1" x14ac:dyDescent="0.25">
      <c r="A111" s="252"/>
      <c r="B111" s="623"/>
      <c r="C111" s="611"/>
      <c r="D111" s="363"/>
      <c r="E111" s="611"/>
      <c r="F111" s="623"/>
      <c r="G111" s="360" t="s">
        <v>136</v>
      </c>
      <c r="H111" s="364" t="s">
        <v>154</v>
      </c>
      <c r="I111" s="364" t="s">
        <v>147</v>
      </c>
      <c r="J111" s="364" t="s">
        <v>155</v>
      </c>
      <c r="K111" s="615"/>
      <c r="L111" s="272"/>
      <c r="M111" s="271"/>
      <c r="N111" s="271"/>
      <c r="O111" s="271"/>
    </row>
    <row r="112" spans="1:15" ht="18.75" x14ac:dyDescent="0.25">
      <c r="A112" s="252"/>
      <c r="B112" s="260"/>
      <c r="C112" s="365"/>
      <c r="D112" s="366"/>
      <c r="E112" s="366"/>
      <c r="F112" s="366"/>
      <c r="G112" s="366"/>
      <c r="H112" s="366"/>
      <c r="I112" s="366"/>
      <c r="J112" s="366"/>
      <c r="K112" s="445"/>
      <c r="L112" s="366"/>
      <c r="M112" s="271"/>
      <c r="N112" s="271"/>
      <c r="O112" s="271"/>
    </row>
    <row r="113" spans="1:21" ht="18.75" x14ac:dyDescent="0.25">
      <c r="A113" s="252"/>
      <c r="B113" s="367"/>
      <c r="C113" s="367"/>
      <c r="D113" s="599" t="s">
        <v>306</v>
      </c>
      <c r="E113" s="599"/>
      <c r="F113" s="599"/>
      <c r="G113" s="599"/>
      <c r="H113" s="599"/>
      <c r="I113" s="286"/>
      <c r="J113" s="287">
        <f>+J102+J89</f>
        <v>646940878</v>
      </c>
      <c r="K113" s="287">
        <f t="shared" ref="K113:O113" si="19">+K102+K89</f>
        <v>661231674</v>
      </c>
      <c r="L113" s="287">
        <f t="shared" si="19"/>
        <v>668945774</v>
      </c>
      <c r="M113" s="287">
        <f t="shared" si="19"/>
        <v>678258159</v>
      </c>
      <c r="N113" s="287">
        <f t="shared" si="19"/>
        <v>685928485</v>
      </c>
      <c r="O113" s="287">
        <f t="shared" si="19"/>
        <v>675929682</v>
      </c>
      <c r="P113" s="157">
        <v>1904975938</v>
      </c>
      <c r="Q113" s="157">
        <v>1892781356</v>
      </c>
      <c r="R113" s="157">
        <v>1885073562</v>
      </c>
      <c r="S113" s="157">
        <v>1956372564</v>
      </c>
      <c r="T113" s="52">
        <v>1928905037</v>
      </c>
      <c r="U113" s="52">
        <v>1885523562</v>
      </c>
    </row>
    <row r="114" spans="1:21" ht="18.75" x14ac:dyDescent="0.3">
      <c r="A114" s="252"/>
      <c r="B114" s="367"/>
      <c r="C114" s="367"/>
      <c r="D114" s="566" t="s">
        <v>14</v>
      </c>
      <c r="E114" s="566"/>
      <c r="F114" s="566"/>
      <c r="G114" s="566"/>
      <c r="H114" s="566"/>
      <c r="I114" s="348"/>
      <c r="J114" s="368">
        <f>+J115-J113</f>
        <v>2150572575</v>
      </c>
      <c r="K114" s="368">
        <f>+K115-K113</f>
        <v>2131023624</v>
      </c>
      <c r="L114" s="368">
        <f t="shared" ref="L114:O114" si="20">+L115-L113</f>
        <v>2117560185</v>
      </c>
      <c r="M114" s="368">
        <f t="shared" si="20"/>
        <v>2202846700</v>
      </c>
      <c r="N114" s="368">
        <f t="shared" si="20"/>
        <v>2168223741</v>
      </c>
      <c r="O114" s="368">
        <f t="shared" si="20"/>
        <v>2118078771</v>
      </c>
      <c r="P114" s="157">
        <v>176465857</v>
      </c>
      <c r="Q114" s="157">
        <v>169988801</v>
      </c>
      <c r="R114" s="157">
        <v>164247689</v>
      </c>
      <c r="S114" s="157">
        <v>177243356</v>
      </c>
      <c r="T114" s="52">
        <v>170965237</v>
      </c>
      <c r="U114" s="52">
        <v>164316275</v>
      </c>
    </row>
    <row r="115" spans="1:21" ht="18.75" x14ac:dyDescent="0.3">
      <c r="A115" s="252"/>
      <c r="B115" s="367"/>
      <c r="C115" s="367"/>
      <c r="D115" s="567" t="s">
        <v>19</v>
      </c>
      <c r="E115" s="567"/>
      <c r="F115" s="567"/>
      <c r="G115" s="567"/>
      <c r="H115" s="567"/>
      <c r="I115" s="290"/>
      <c r="J115" s="328">
        <v>2797513453</v>
      </c>
      <c r="K115" s="328">
        <v>2792255298</v>
      </c>
      <c r="L115" s="328">
        <v>2786505959</v>
      </c>
      <c r="M115" s="328">
        <v>2881104859</v>
      </c>
      <c r="N115" s="328">
        <v>2854152226</v>
      </c>
      <c r="O115" s="328">
        <v>2794008453</v>
      </c>
      <c r="P115" s="157">
        <v>68772572</v>
      </c>
      <c r="Q115" s="157">
        <v>67896760</v>
      </c>
      <c r="R115" s="157">
        <v>67883945</v>
      </c>
      <c r="S115" s="157">
        <v>68872572</v>
      </c>
      <c r="T115" s="52">
        <v>67996760</v>
      </c>
      <c r="U115" s="52">
        <v>67883945</v>
      </c>
    </row>
    <row r="116" spans="1:21" s="6" customFormat="1" ht="18.75" x14ac:dyDescent="0.3">
      <c r="A116" s="295"/>
      <c r="B116" s="245"/>
      <c r="C116" s="245"/>
      <c r="D116" s="255"/>
      <c r="E116" s="255"/>
      <c r="F116" s="255"/>
      <c r="G116" s="255"/>
      <c r="H116" s="255"/>
      <c r="I116" s="255"/>
      <c r="J116" s="329"/>
      <c r="K116" s="329"/>
      <c r="L116" s="329"/>
      <c r="M116" s="352"/>
      <c r="N116" s="352"/>
      <c r="O116" s="352"/>
      <c r="P116" s="299">
        <v>358208</v>
      </c>
      <c r="Q116" s="299">
        <v>356707</v>
      </c>
      <c r="R116" s="299">
        <v>354989</v>
      </c>
      <c r="S116" s="299">
        <v>358208</v>
      </c>
      <c r="T116" s="52">
        <v>356707</v>
      </c>
      <c r="U116" s="52">
        <v>354989</v>
      </c>
    </row>
    <row r="117" spans="1:21" s="6" customFormat="1" ht="25.5" x14ac:dyDescent="0.25">
      <c r="A117" s="295"/>
      <c r="B117" s="568" t="s">
        <v>64</v>
      </c>
      <c r="C117" s="568"/>
      <c r="D117" s="568"/>
      <c r="E117" s="568"/>
      <c r="F117" s="568"/>
      <c r="G117" s="568"/>
      <c r="H117" s="568"/>
      <c r="I117" s="568"/>
      <c r="J117" s="568"/>
      <c r="K117" s="568"/>
      <c r="L117" s="568"/>
      <c r="M117" s="352"/>
      <c r="N117" s="352"/>
      <c r="O117" s="352"/>
      <c r="P117" s="299">
        <f>SUM(P113:P116)</f>
        <v>2150572575</v>
      </c>
      <c r="Q117" s="299">
        <f t="shared" ref="Q117:U117" si="21">SUM(Q113:Q116)</f>
        <v>2131023624</v>
      </c>
      <c r="R117" s="299">
        <f>SUM(R113:R116)</f>
        <v>2117560185</v>
      </c>
      <c r="S117" s="299">
        <f t="shared" si="21"/>
        <v>2202846700</v>
      </c>
      <c r="T117" s="24">
        <f t="shared" si="21"/>
        <v>2168223741</v>
      </c>
      <c r="U117" s="24">
        <f t="shared" si="21"/>
        <v>2118078771</v>
      </c>
    </row>
    <row r="118" spans="1:21" ht="18" x14ac:dyDescent="0.25">
      <c r="A118" s="252"/>
      <c r="B118" s="369"/>
      <c r="C118" s="369"/>
      <c r="D118" s="369"/>
      <c r="E118" s="369"/>
      <c r="F118" s="369"/>
      <c r="G118" s="369"/>
      <c r="H118" s="369"/>
      <c r="I118" s="369"/>
      <c r="J118" s="369"/>
      <c r="K118" s="369"/>
      <c r="L118" s="369"/>
      <c r="M118" s="369"/>
      <c r="N118" s="369"/>
      <c r="O118" s="370"/>
    </row>
    <row r="119" spans="1:21" ht="27.75" customHeight="1" x14ac:dyDescent="0.25">
      <c r="A119" s="252"/>
      <c r="B119" s="628" t="s">
        <v>175</v>
      </c>
      <c r="C119" s="629"/>
      <c r="D119" s="629"/>
      <c r="E119" s="629"/>
      <c r="F119" s="629"/>
      <c r="G119" s="629"/>
      <c r="H119" s="629"/>
      <c r="I119" s="629"/>
      <c r="J119" s="629"/>
      <c r="K119" s="629"/>
      <c r="L119" s="629"/>
      <c r="M119" s="629"/>
      <c r="N119" s="629"/>
      <c r="O119" s="630"/>
    </row>
    <row r="120" spans="1:21" ht="18" x14ac:dyDescent="0.25">
      <c r="A120" s="252"/>
      <c r="B120" s="264" t="s">
        <v>10</v>
      </c>
      <c r="C120" s="264" t="s">
        <v>11</v>
      </c>
      <c r="D120" s="577" t="s">
        <v>12</v>
      </c>
      <c r="E120" s="634"/>
      <c r="F120" s="634"/>
      <c r="G120" s="634"/>
      <c r="H120" s="578"/>
      <c r="I120" s="265" t="s">
        <v>247</v>
      </c>
      <c r="J120" s="266" t="s">
        <v>131</v>
      </c>
      <c r="K120" s="266" t="s">
        <v>260</v>
      </c>
      <c r="L120" s="310" t="s">
        <v>133</v>
      </c>
      <c r="M120" s="266" t="s">
        <v>244</v>
      </c>
      <c r="N120" s="266" t="s">
        <v>264</v>
      </c>
      <c r="O120" s="310" t="s">
        <v>246</v>
      </c>
    </row>
    <row r="121" spans="1:21" ht="54.75" customHeight="1" x14ac:dyDescent="0.25">
      <c r="A121" s="252"/>
      <c r="B121" s="554" t="s">
        <v>0</v>
      </c>
      <c r="C121" s="554" t="s">
        <v>70</v>
      </c>
      <c r="D121" s="267"/>
      <c r="E121" s="592" t="s">
        <v>92</v>
      </c>
      <c r="F121" s="592"/>
      <c r="G121" s="592"/>
      <c r="H121" s="592"/>
      <c r="I121" s="618" t="s">
        <v>387</v>
      </c>
      <c r="J121" s="620">
        <v>188668285</v>
      </c>
      <c r="K121" s="620">
        <v>196747784</v>
      </c>
      <c r="L121" s="616">
        <v>194876851</v>
      </c>
      <c r="M121" s="616">
        <v>188668285</v>
      </c>
      <c r="N121" s="616">
        <v>196747784</v>
      </c>
      <c r="O121" s="698">
        <v>194876851</v>
      </c>
    </row>
    <row r="122" spans="1:21" ht="230.25" customHeight="1" x14ac:dyDescent="0.25">
      <c r="A122" s="252"/>
      <c r="B122" s="555"/>
      <c r="C122" s="555"/>
      <c r="D122" s="267"/>
      <c r="E122" s="596" t="s">
        <v>241</v>
      </c>
      <c r="F122" s="596"/>
      <c r="G122" s="596"/>
      <c r="H122" s="596"/>
      <c r="I122" s="619"/>
      <c r="J122" s="621"/>
      <c r="K122" s="621"/>
      <c r="L122" s="617"/>
      <c r="M122" s="617"/>
      <c r="N122" s="617"/>
      <c r="O122" s="698"/>
    </row>
    <row r="123" spans="1:21" ht="18.75" x14ac:dyDescent="0.25">
      <c r="A123" s="252"/>
      <c r="B123" s="611"/>
      <c r="C123" s="611"/>
      <c r="D123" s="608" t="s">
        <v>44</v>
      </c>
      <c r="E123" s="609"/>
      <c r="F123" s="609"/>
      <c r="G123" s="609"/>
      <c r="H123" s="610"/>
      <c r="I123" s="268"/>
      <c r="J123" s="269">
        <f>+J121</f>
        <v>188668285</v>
      </c>
      <c r="K123" s="269">
        <f>+K121</f>
        <v>196747784</v>
      </c>
      <c r="L123" s="270">
        <f>+L121</f>
        <v>194876851</v>
      </c>
      <c r="M123" s="270">
        <f t="shared" ref="M123:O123" si="22">+M121</f>
        <v>188668285</v>
      </c>
      <c r="N123" s="270">
        <f t="shared" si="22"/>
        <v>196747784</v>
      </c>
      <c r="O123" s="270">
        <f t="shared" si="22"/>
        <v>194876851</v>
      </c>
    </row>
    <row r="124" spans="1:21" ht="37.5" customHeight="1" x14ac:dyDescent="0.25">
      <c r="A124" s="252"/>
      <c r="B124" s="451" t="s">
        <v>20</v>
      </c>
      <c r="C124" s="451" t="s">
        <v>2</v>
      </c>
      <c r="E124" s="452" t="s">
        <v>5</v>
      </c>
      <c r="F124" s="451" t="s">
        <v>21</v>
      </c>
      <c r="G124" s="451"/>
      <c r="H124" s="451" t="s">
        <v>52</v>
      </c>
      <c r="I124" s="453" t="s">
        <v>61</v>
      </c>
      <c r="J124" s="453" t="s">
        <v>134</v>
      </c>
      <c r="K124" s="444" t="s">
        <v>29</v>
      </c>
      <c r="L124" s="272"/>
      <c r="M124" s="271"/>
      <c r="N124" s="271"/>
      <c r="O124" s="271"/>
    </row>
    <row r="125" spans="1:21" ht="56.25" customHeight="1" x14ac:dyDescent="0.25">
      <c r="A125" s="252"/>
      <c r="B125" s="622" t="s">
        <v>7</v>
      </c>
      <c r="C125" s="554" t="s">
        <v>176</v>
      </c>
      <c r="D125" s="622"/>
      <c r="E125" s="554" t="s">
        <v>177</v>
      </c>
      <c r="F125" s="622" t="s">
        <v>178</v>
      </c>
      <c r="G125" s="360" t="s">
        <v>135</v>
      </c>
      <c r="H125" s="361" t="s">
        <v>104</v>
      </c>
      <c r="I125" s="361" t="s">
        <v>104</v>
      </c>
      <c r="J125" s="361" t="s">
        <v>104</v>
      </c>
      <c r="K125" s="678" t="s">
        <v>182</v>
      </c>
      <c r="L125" s="272"/>
      <c r="M125" s="271"/>
      <c r="N125" s="271"/>
      <c r="O125" s="271"/>
    </row>
    <row r="126" spans="1:21" ht="50.25" customHeight="1" x14ac:dyDescent="0.25">
      <c r="A126" s="252"/>
      <c r="B126" s="623"/>
      <c r="C126" s="611"/>
      <c r="D126" s="654"/>
      <c r="E126" s="611"/>
      <c r="F126" s="623"/>
      <c r="G126" s="360" t="s">
        <v>136</v>
      </c>
      <c r="H126" s="363" t="s">
        <v>179</v>
      </c>
      <c r="I126" s="363" t="s">
        <v>180</v>
      </c>
      <c r="J126" s="363" t="s">
        <v>181</v>
      </c>
      <c r="K126" s="679"/>
      <c r="L126" s="272"/>
      <c r="M126" s="271"/>
      <c r="N126" s="271"/>
      <c r="O126" s="271"/>
    </row>
    <row r="127" spans="1:21" ht="55.5" customHeight="1" x14ac:dyDescent="0.25">
      <c r="A127" s="252"/>
      <c r="B127" s="622" t="s">
        <v>7</v>
      </c>
      <c r="C127" s="554" t="s">
        <v>183</v>
      </c>
      <c r="D127" s="654"/>
      <c r="E127" s="554" t="s">
        <v>242</v>
      </c>
      <c r="F127" s="622" t="s">
        <v>184</v>
      </c>
      <c r="G127" s="360" t="s">
        <v>135</v>
      </c>
      <c r="H127" s="361" t="s">
        <v>104</v>
      </c>
      <c r="I127" s="361" t="s">
        <v>104</v>
      </c>
      <c r="J127" s="361" t="s">
        <v>104</v>
      </c>
      <c r="K127" s="678" t="s">
        <v>188</v>
      </c>
      <c r="L127" s="272"/>
      <c r="M127" s="271"/>
      <c r="N127" s="271"/>
      <c r="O127" s="271"/>
    </row>
    <row r="128" spans="1:21" ht="57" customHeight="1" x14ac:dyDescent="0.25">
      <c r="A128" s="252"/>
      <c r="B128" s="623"/>
      <c r="C128" s="611"/>
      <c r="D128" s="654"/>
      <c r="E128" s="611"/>
      <c r="F128" s="623"/>
      <c r="G128" s="360" t="s">
        <v>136</v>
      </c>
      <c r="H128" s="371" t="s">
        <v>185</v>
      </c>
      <c r="I128" s="371" t="s">
        <v>186</v>
      </c>
      <c r="J128" s="371" t="s">
        <v>187</v>
      </c>
      <c r="K128" s="679"/>
      <c r="L128" s="272"/>
      <c r="M128" s="271"/>
      <c r="N128" s="271"/>
      <c r="O128" s="271"/>
    </row>
    <row r="129" spans="1:15" ht="57" customHeight="1" x14ac:dyDescent="0.25">
      <c r="A129" s="252"/>
      <c r="B129" s="622" t="s">
        <v>7</v>
      </c>
      <c r="C129" s="554" t="s">
        <v>189</v>
      </c>
      <c r="D129" s="654"/>
      <c r="E129" s="554" t="s">
        <v>190</v>
      </c>
      <c r="F129" s="622" t="s">
        <v>191</v>
      </c>
      <c r="G129" s="360" t="s">
        <v>135</v>
      </c>
      <c r="H129" s="361" t="s">
        <v>104</v>
      </c>
      <c r="I129" s="361" t="s">
        <v>104</v>
      </c>
      <c r="J129" s="361" t="s">
        <v>104</v>
      </c>
      <c r="K129" s="678" t="s">
        <v>188</v>
      </c>
      <c r="L129" s="272"/>
      <c r="M129" s="271"/>
      <c r="N129" s="271"/>
      <c r="O129" s="271"/>
    </row>
    <row r="130" spans="1:15" ht="57" customHeight="1" x14ac:dyDescent="0.25">
      <c r="A130" s="252"/>
      <c r="B130" s="623"/>
      <c r="C130" s="611"/>
      <c r="D130" s="654"/>
      <c r="E130" s="611"/>
      <c r="F130" s="623"/>
      <c r="G130" s="360" t="s">
        <v>136</v>
      </c>
      <c r="H130" s="371" t="s">
        <v>65</v>
      </c>
      <c r="I130" s="371" t="s">
        <v>192</v>
      </c>
      <c r="J130" s="371" t="s">
        <v>193</v>
      </c>
      <c r="K130" s="679"/>
      <c r="L130" s="272"/>
      <c r="M130" s="271"/>
      <c r="N130" s="271"/>
      <c r="O130" s="271"/>
    </row>
    <row r="131" spans="1:15" ht="57" customHeight="1" x14ac:dyDescent="0.25">
      <c r="A131" s="252"/>
      <c r="B131" s="622" t="s">
        <v>7</v>
      </c>
      <c r="C131" s="554" t="s">
        <v>194</v>
      </c>
      <c r="D131" s="654"/>
      <c r="E131" s="554" t="s">
        <v>177</v>
      </c>
      <c r="F131" s="622" t="s">
        <v>195</v>
      </c>
      <c r="G131" s="360" t="s">
        <v>135</v>
      </c>
      <c r="H131" s="361" t="s">
        <v>104</v>
      </c>
      <c r="I131" s="361" t="s">
        <v>104</v>
      </c>
      <c r="J131" s="361" t="s">
        <v>104</v>
      </c>
      <c r="K131" s="678" t="s">
        <v>182</v>
      </c>
      <c r="L131" s="272"/>
      <c r="M131" s="271"/>
      <c r="N131" s="271"/>
      <c r="O131" s="271"/>
    </row>
    <row r="132" spans="1:15" ht="57" customHeight="1" x14ac:dyDescent="0.25">
      <c r="A132" s="252"/>
      <c r="B132" s="623"/>
      <c r="C132" s="611"/>
      <c r="D132" s="623"/>
      <c r="E132" s="611"/>
      <c r="F132" s="623"/>
      <c r="G132" s="360" t="s">
        <v>136</v>
      </c>
      <c r="H132" s="371" t="s">
        <v>196</v>
      </c>
      <c r="I132" s="371" t="s">
        <v>197</v>
      </c>
      <c r="J132" s="371" t="s">
        <v>198</v>
      </c>
      <c r="K132" s="679"/>
      <c r="L132" s="272"/>
      <c r="M132" s="271"/>
      <c r="N132" s="271"/>
      <c r="O132" s="271"/>
    </row>
    <row r="133" spans="1:15" ht="18" x14ac:dyDescent="0.25">
      <c r="A133" s="252"/>
      <c r="B133" s="372"/>
      <c r="C133" s="373"/>
      <c r="D133" s="374"/>
      <c r="E133" s="375"/>
      <c r="F133" s="375"/>
      <c r="G133" s="375"/>
      <c r="H133" s="375"/>
      <c r="I133" s="375"/>
      <c r="J133" s="376"/>
      <c r="K133" s="376"/>
      <c r="L133" s="376"/>
      <c r="M133" s="271"/>
      <c r="N133" s="271"/>
      <c r="O133" s="271"/>
    </row>
    <row r="134" spans="1:15" ht="42.75" customHeight="1" x14ac:dyDescent="0.25">
      <c r="A134" s="252"/>
      <c r="B134" s="264" t="s">
        <v>10</v>
      </c>
      <c r="C134" s="264" t="s">
        <v>11</v>
      </c>
      <c r="D134" s="577" t="s">
        <v>282</v>
      </c>
      <c r="E134" s="634"/>
      <c r="F134" s="634"/>
      <c r="G134" s="634"/>
      <c r="H134" s="578"/>
      <c r="I134" s="265" t="s">
        <v>247</v>
      </c>
      <c r="J134" s="266" t="s">
        <v>131</v>
      </c>
      <c r="K134" s="266" t="s">
        <v>260</v>
      </c>
      <c r="L134" s="310" t="s">
        <v>261</v>
      </c>
      <c r="M134" s="266" t="s">
        <v>265</v>
      </c>
      <c r="N134" s="266" t="s">
        <v>264</v>
      </c>
      <c r="O134" s="310" t="s">
        <v>246</v>
      </c>
    </row>
    <row r="135" spans="1:15" ht="40.5" customHeight="1" x14ac:dyDescent="0.25">
      <c r="A135" s="252"/>
      <c r="B135" s="554" t="s">
        <v>0</v>
      </c>
      <c r="C135" s="554" t="s">
        <v>70</v>
      </c>
      <c r="D135" s="267"/>
      <c r="E135" s="592" t="s">
        <v>93</v>
      </c>
      <c r="F135" s="592"/>
      <c r="G135" s="592"/>
      <c r="H135" s="592"/>
      <c r="I135" s="618" t="s">
        <v>388</v>
      </c>
      <c r="J135" s="624">
        <v>12151518</v>
      </c>
      <c r="K135" s="613">
        <v>12498646</v>
      </c>
      <c r="L135" s="697">
        <v>12467334</v>
      </c>
      <c r="M135" s="697">
        <v>12151518</v>
      </c>
      <c r="N135" s="697">
        <v>12498646</v>
      </c>
      <c r="O135" s="613">
        <v>12467334</v>
      </c>
    </row>
    <row r="136" spans="1:15" ht="244.5" customHeight="1" x14ac:dyDescent="0.25">
      <c r="A136" s="252"/>
      <c r="B136" s="555"/>
      <c r="C136" s="555"/>
      <c r="D136" s="651"/>
      <c r="E136" s="596" t="s">
        <v>199</v>
      </c>
      <c r="F136" s="596"/>
      <c r="G136" s="596"/>
      <c r="H136" s="596"/>
      <c r="I136" s="619"/>
      <c r="J136" s="625"/>
      <c r="K136" s="613"/>
      <c r="L136" s="697"/>
      <c r="M136" s="697"/>
      <c r="N136" s="697"/>
      <c r="O136" s="613"/>
    </row>
    <row r="137" spans="1:15" ht="225" x14ac:dyDescent="0.25">
      <c r="A137" s="252"/>
      <c r="B137" s="555"/>
      <c r="C137" s="555"/>
      <c r="D137" s="653"/>
      <c r="E137" s="596"/>
      <c r="F137" s="596"/>
      <c r="G137" s="596"/>
      <c r="H137" s="596"/>
      <c r="I137" s="313" t="s">
        <v>389</v>
      </c>
      <c r="J137" s="377">
        <v>47686188</v>
      </c>
      <c r="K137" s="378">
        <v>49058533</v>
      </c>
      <c r="L137" s="379">
        <v>48734461</v>
      </c>
      <c r="M137" s="379">
        <v>47686265</v>
      </c>
      <c r="N137" s="379">
        <v>49058533</v>
      </c>
      <c r="O137" s="378">
        <v>48734460</v>
      </c>
    </row>
    <row r="138" spans="1:15" ht="18.75" x14ac:dyDescent="0.25">
      <c r="A138" s="252"/>
      <c r="B138" s="611"/>
      <c r="C138" s="611"/>
      <c r="D138" s="608" t="s">
        <v>274</v>
      </c>
      <c r="E138" s="609"/>
      <c r="F138" s="609"/>
      <c r="G138" s="609"/>
      <c r="H138" s="610"/>
      <c r="I138" s="268"/>
      <c r="J138" s="269">
        <f>SUM(J135:J137)</f>
        <v>59837706</v>
      </c>
      <c r="K138" s="269">
        <f t="shared" ref="K138:O138" si="23">SUM(K135:K137)</f>
        <v>61557179</v>
      </c>
      <c r="L138" s="269">
        <f t="shared" si="23"/>
        <v>61201795</v>
      </c>
      <c r="M138" s="269">
        <f t="shared" si="23"/>
        <v>59837783</v>
      </c>
      <c r="N138" s="269">
        <f t="shared" si="23"/>
        <v>61557179</v>
      </c>
      <c r="O138" s="269">
        <f t="shared" si="23"/>
        <v>61201794</v>
      </c>
    </row>
    <row r="139" spans="1:15" ht="37.5" x14ac:dyDescent="0.25">
      <c r="A139" s="252"/>
      <c r="B139" s="451" t="s">
        <v>20</v>
      </c>
      <c r="C139" s="451" t="s">
        <v>2</v>
      </c>
      <c r="D139" s="663" t="s">
        <v>5</v>
      </c>
      <c r="E139" s="664"/>
      <c r="F139" s="451" t="s">
        <v>21</v>
      </c>
      <c r="G139" s="451"/>
      <c r="H139" s="451" t="s">
        <v>52</v>
      </c>
      <c r="I139" s="453" t="s">
        <v>61</v>
      </c>
      <c r="J139" s="453" t="s">
        <v>134</v>
      </c>
      <c r="K139" s="444" t="s">
        <v>29</v>
      </c>
      <c r="L139" s="271"/>
      <c r="M139" s="271"/>
      <c r="N139" s="271"/>
      <c r="O139" s="271"/>
    </row>
    <row r="140" spans="1:15" ht="36" x14ac:dyDescent="0.25">
      <c r="A140" s="252"/>
      <c r="B140" s="622" t="s">
        <v>3</v>
      </c>
      <c r="C140" s="554" t="s">
        <v>200</v>
      </c>
      <c r="D140" s="692"/>
      <c r="E140" s="554" t="s">
        <v>201</v>
      </c>
      <c r="F140" s="694" t="s">
        <v>4</v>
      </c>
      <c r="G140" s="360" t="s">
        <v>135</v>
      </c>
      <c r="H140" s="361" t="s">
        <v>104</v>
      </c>
      <c r="I140" s="361" t="s">
        <v>104</v>
      </c>
      <c r="J140" s="361" t="s">
        <v>104</v>
      </c>
      <c r="K140" s="696" t="s">
        <v>202</v>
      </c>
      <c r="L140" s="271"/>
      <c r="M140" s="271"/>
      <c r="N140" s="271"/>
      <c r="O140" s="271"/>
    </row>
    <row r="141" spans="1:15" ht="36" x14ac:dyDescent="0.25">
      <c r="A141" s="252"/>
      <c r="B141" s="623"/>
      <c r="C141" s="611"/>
      <c r="D141" s="693"/>
      <c r="E141" s="611"/>
      <c r="F141" s="695"/>
      <c r="G141" s="360" t="s">
        <v>136</v>
      </c>
      <c r="H141" s="361">
        <v>1</v>
      </c>
      <c r="I141" s="361">
        <v>1</v>
      </c>
      <c r="J141" s="361">
        <v>1</v>
      </c>
      <c r="K141" s="660"/>
      <c r="L141" s="271"/>
      <c r="M141" s="271"/>
      <c r="N141" s="271"/>
      <c r="O141" s="271"/>
    </row>
    <row r="142" spans="1:15" ht="36" x14ac:dyDescent="0.25">
      <c r="A142" s="252"/>
      <c r="B142" s="622" t="s">
        <v>7</v>
      </c>
      <c r="C142" s="554" t="s">
        <v>203</v>
      </c>
      <c r="D142" s="692"/>
      <c r="E142" s="554" t="s">
        <v>204</v>
      </c>
      <c r="F142" s="694" t="s">
        <v>6</v>
      </c>
      <c r="G142" s="360" t="s">
        <v>135</v>
      </c>
      <c r="H142" s="361" t="s">
        <v>104</v>
      </c>
      <c r="I142" s="361" t="s">
        <v>104</v>
      </c>
      <c r="J142" s="361" t="s">
        <v>104</v>
      </c>
      <c r="K142" s="696" t="s">
        <v>202</v>
      </c>
      <c r="L142" s="271"/>
      <c r="M142" s="271"/>
      <c r="N142" s="271"/>
      <c r="O142" s="271"/>
    </row>
    <row r="143" spans="1:15" ht="36" x14ac:dyDescent="0.25">
      <c r="A143" s="252"/>
      <c r="B143" s="623"/>
      <c r="C143" s="611"/>
      <c r="D143" s="693"/>
      <c r="E143" s="611"/>
      <c r="F143" s="695"/>
      <c r="G143" s="360" t="s">
        <v>136</v>
      </c>
      <c r="H143" s="371" t="s">
        <v>205</v>
      </c>
      <c r="I143" s="371" t="s">
        <v>205</v>
      </c>
      <c r="J143" s="371" t="s">
        <v>205</v>
      </c>
      <c r="K143" s="660"/>
      <c r="L143" s="271"/>
      <c r="M143" s="271"/>
      <c r="N143" s="271"/>
      <c r="O143" s="271"/>
    </row>
    <row r="144" spans="1:15" ht="36" x14ac:dyDescent="0.25">
      <c r="A144" s="252"/>
      <c r="B144" s="622" t="s">
        <v>3</v>
      </c>
      <c r="C144" s="554" t="s">
        <v>307</v>
      </c>
      <c r="D144" s="692"/>
      <c r="E144" s="554" t="s">
        <v>243</v>
      </c>
      <c r="F144" s="694" t="s">
        <v>4</v>
      </c>
      <c r="G144" s="360" t="s">
        <v>135</v>
      </c>
      <c r="H144" s="361" t="s">
        <v>104</v>
      </c>
      <c r="I144" s="361" t="s">
        <v>104</v>
      </c>
      <c r="J144" s="361" t="s">
        <v>104</v>
      </c>
      <c r="K144" s="696" t="s">
        <v>202</v>
      </c>
      <c r="L144" s="271"/>
      <c r="M144" s="271"/>
      <c r="N144" s="271"/>
      <c r="O144" s="271"/>
    </row>
    <row r="145" spans="1:21" ht="36" x14ac:dyDescent="0.25">
      <c r="A145" s="252"/>
      <c r="B145" s="623"/>
      <c r="C145" s="611"/>
      <c r="D145" s="693"/>
      <c r="E145" s="611"/>
      <c r="F145" s="695"/>
      <c r="G145" s="360" t="s">
        <v>136</v>
      </c>
      <c r="H145" s="371" t="s">
        <v>206</v>
      </c>
      <c r="I145" s="371" t="s">
        <v>207</v>
      </c>
      <c r="J145" s="371" t="s">
        <v>208</v>
      </c>
      <c r="K145" s="660"/>
      <c r="L145" s="271"/>
      <c r="M145" s="271"/>
      <c r="N145" s="271"/>
      <c r="O145" s="271"/>
    </row>
    <row r="146" spans="1:21" ht="18" x14ac:dyDescent="0.25">
      <c r="A146" s="252"/>
      <c r="B146" s="262"/>
      <c r="C146" s="380"/>
      <c r="D146" s="367"/>
      <c r="E146" s="365"/>
      <c r="F146" s="253"/>
      <c r="G146" s="253"/>
      <c r="H146" s="381"/>
      <c r="I146" s="381"/>
      <c r="J146" s="381"/>
      <c r="K146" s="381"/>
      <c r="L146" s="365"/>
      <c r="M146" s="271"/>
      <c r="N146" s="271"/>
      <c r="O146" s="271"/>
    </row>
    <row r="147" spans="1:21" ht="18" x14ac:dyDescent="0.25">
      <c r="A147" s="252"/>
      <c r="B147" s="260"/>
      <c r="C147" s="380"/>
      <c r="D147" s="367"/>
      <c r="E147" s="365"/>
      <c r="F147" s="253"/>
      <c r="G147" s="253"/>
      <c r="H147" s="381"/>
      <c r="I147" s="381"/>
      <c r="J147" s="381"/>
      <c r="K147" s="381"/>
      <c r="L147" s="365"/>
      <c r="M147" s="271"/>
      <c r="N147" s="271"/>
      <c r="O147" s="271"/>
      <c r="P147" s="157">
        <v>1577494</v>
      </c>
      <c r="Q147" s="157">
        <v>1666798</v>
      </c>
      <c r="R147" s="157">
        <v>1535541</v>
      </c>
      <c r="S147" s="157">
        <v>1577494</v>
      </c>
      <c r="T147" s="52">
        <v>1666798</v>
      </c>
      <c r="U147" s="52">
        <v>1535541</v>
      </c>
    </row>
    <row r="148" spans="1:21" ht="18.75" x14ac:dyDescent="0.25">
      <c r="A148" s="252"/>
      <c r="B148" s="252"/>
      <c r="C148" s="252"/>
      <c r="D148" s="599" t="s">
        <v>308</v>
      </c>
      <c r="E148" s="599"/>
      <c r="F148" s="599"/>
      <c r="G148" s="599"/>
      <c r="H148" s="599"/>
      <c r="I148" s="286"/>
      <c r="J148" s="382">
        <f>+J138+J123</f>
        <v>248505991</v>
      </c>
      <c r="K148" s="382">
        <f t="shared" ref="K148:O148" si="24">+K138+K123</f>
        <v>258304963</v>
      </c>
      <c r="L148" s="382">
        <f t="shared" si="24"/>
        <v>256078646</v>
      </c>
      <c r="M148" s="382">
        <f t="shared" si="24"/>
        <v>248506068</v>
      </c>
      <c r="N148" s="382">
        <f t="shared" si="24"/>
        <v>258304963</v>
      </c>
      <c r="O148" s="382">
        <f t="shared" si="24"/>
        <v>256078645</v>
      </c>
      <c r="P148" s="157">
        <v>2715282</v>
      </c>
      <c r="Q148" s="157">
        <v>2659257</v>
      </c>
      <c r="R148" s="157">
        <v>2636912</v>
      </c>
      <c r="S148" s="157">
        <v>2715282</v>
      </c>
      <c r="T148" s="52">
        <v>2659257</v>
      </c>
      <c r="U148" s="52">
        <v>2636912</v>
      </c>
    </row>
    <row r="149" spans="1:21" ht="18.75" x14ac:dyDescent="0.3">
      <c r="A149" s="252"/>
      <c r="B149" s="252"/>
      <c r="C149" s="252"/>
      <c r="D149" s="566" t="s">
        <v>14</v>
      </c>
      <c r="E149" s="566"/>
      <c r="F149" s="566"/>
      <c r="G149" s="566"/>
      <c r="H149" s="566"/>
      <c r="I149" s="348"/>
      <c r="J149" s="383">
        <v>4292776</v>
      </c>
      <c r="K149" s="383">
        <v>4326055</v>
      </c>
      <c r="L149" s="383">
        <v>4172453</v>
      </c>
      <c r="M149" s="383">
        <v>4292776</v>
      </c>
      <c r="N149" s="383">
        <v>4326055</v>
      </c>
      <c r="O149" s="383">
        <v>4172453</v>
      </c>
      <c r="P149" s="157">
        <f>SUM(P147:P148)</f>
        <v>4292776</v>
      </c>
      <c r="Q149" s="157">
        <f t="shared" ref="Q149:U149" si="25">SUM(Q147:Q148)</f>
        <v>4326055</v>
      </c>
      <c r="R149" s="157">
        <f t="shared" si="25"/>
        <v>4172453</v>
      </c>
      <c r="S149" s="157">
        <f t="shared" si="25"/>
        <v>4292776</v>
      </c>
      <c r="T149" s="22">
        <f t="shared" si="25"/>
        <v>4326055</v>
      </c>
      <c r="U149" s="22">
        <f t="shared" si="25"/>
        <v>4172453</v>
      </c>
    </row>
    <row r="150" spans="1:21" ht="18.75" x14ac:dyDescent="0.3">
      <c r="A150" s="252"/>
      <c r="B150" s="252"/>
      <c r="C150" s="252"/>
      <c r="D150" s="567" t="s">
        <v>18</v>
      </c>
      <c r="E150" s="567"/>
      <c r="F150" s="567"/>
      <c r="G150" s="567"/>
      <c r="H150" s="567"/>
      <c r="I150" s="290"/>
      <c r="J150" s="328">
        <f>J148+J149</f>
        <v>252798767</v>
      </c>
      <c r="K150" s="328">
        <f t="shared" ref="K150:O150" si="26">K148+K149</f>
        <v>262631018</v>
      </c>
      <c r="L150" s="328">
        <f t="shared" si="26"/>
        <v>260251099</v>
      </c>
      <c r="M150" s="328">
        <f t="shared" si="26"/>
        <v>252798844</v>
      </c>
      <c r="N150" s="328">
        <f t="shared" si="26"/>
        <v>262631018</v>
      </c>
      <c r="O150" s="328">
        <f t="shared" si="26"/>
        <v>260251098</v>
      </c>
    </row>
    <row r="151" spans="1:21" ht="18" x14ac:dyDescent="0.25">
      <c r="A151" s="252"/>
      <c r="B151" s="252"/>
      <c r="C151" s="252"/>
    </row>
    <row r="153" spans="1:21" ht="26.25" thickBot="1" x14ac:dyDescent="0.3">
      <c r="B153" s="601" t="s">
        <v>309</v>
      </c>
      <c r="C153" s="601"/>
      <c r="D153" s="601"/>
      <c r="E153" s="601"/>
      <c r="F153" s="601"/>
      <c r="G153" s="601"/>
      <c r="H153" s="601"/>
      <c r="I153" s="601"/>
      <c r="J153" s="601"/>
    </row>
    <row r="154" spans="1:21" ht="18.75" customHeight="1" x14ac:dyDescent="0.25">
      <c r="B154" s="602" t="s">
        <v>310</v>
      </c>
      <c r="C154" s="603"/>
      <c r="D154" s="603"/>
      <c r="E154" s="603"/>
      <c r="F154" s="603"/>
      <c r="G154" s="603"/>
      <c r="H154" s="603"/>
      <c r="I154" s="603"/>
      <c r="J154" s="604"/>
    </row>
    <row r="155" spans="1:21" ht="18" x14ac:dyDescent="0.25">
      <c r="B155" s="385" t="s">
        <v>10</v>
      </c>
      <c r="C155" s="331" t="s">
        <v>11</v>
      </c>
      <c r="D155" s="590" t="s">
        <v>282</v>
      </c>
      <c r="E155" s="591"/>
      <c r="F155" s="591"/>
      <c r="G155" s="591"/>
      <c r="H155" s="591"/>
      <c r="I155" s="265" t="s">
        <v>247</v>
      </c>
      <c r="J155" s="332"/>
      <c r="K155" s="332" t="s">
        <v>51</v>
      </c>
      <c r="L155" s="332" t="s">
        <v>60</v>
      </c>
      <c r="M155" s="332" t="s">
        <v>100</v>
      </c>
      <c r="N155" s="386"/>
      <c r="O155" s="386"/>
    </row>
    <row r="156" spans="1:21" ht="37.5" customHeight="1" x14ac:dyDescent="0.25">
      <c r="B156" s="588" t="s">
        <v>0</v>
      </c>
      <c r="C156" s="554" t="s">
        <v>319</v>
      </c>
      <c r="D156" s="387"/>
      <c r="E156" s="592" t="s">
        <v>320</v>
      </c>
      <c r="F156" s="592"/>
      <c r="G156" s="592"/>
      <c r="H156" s="592"/>
      <c r="J156" s="562" t="s">
        <v>374</v>
      </c>
      <c r="K156" s="556">
        <v>460433309</v>
      </c>
      <c r="L156" s="556">
        <v>460433309</v>
      </c>
      <c r="M156" s="559">
        <v>460433309</v>
      </c>
    </row>
    <row r="157" spans="1:21" ht="113.25" customHeight="1" x14ac:dyDescent="0.25">
      <c r="B157" s="589"/>
      <c r="C157" s="555"/>
      <c r="D157" s="334"/>
      <c r="E157" s="596" t="s">
        <v>321</v>
      </c>
      <c r="F157" s="596"/>
      <c r="G157" s="596"/>
      <c r="H157" s="596"/>
      <c r="I157" s="388" t="s">
        <v>390</v>
      </c>
      <c r="J157" s="563"/>
      <c r="K157" s="557"/>
      <c r="L157" s="557"/>
      <c r="M157" s="560"/>
    </row>
    <row r="158" spans="1:21" ht="112.5" x14ac:dyDescent="0.25">
      <c r="B158" s="589"/>
      <c r="C158" s="555"/>
      <c r="D158" s="267"/>
      <c r="E158" s="596"/>
      <c r="F158" s="596"/>
      <c r="G158" s="596"/>
      <c r="H158" s="596"/>
      <c r="I158" s="388" t="s">
        <v>391</v>
      </c>
      <c r="J158" s="564"/>
      <c r="K158" s="558"/>
      <c r="L158" s="558"/>
      <c r="M158" s="561"/>
    </row>
    <row r="159" spans="1:21" ht="18.75" x14ac:dyDescent="0.25">
      <c r="B159" s="389"/>
      <c r="C159" s="390"/>
      <c r="D159" s="593" t="s">
        <v>44</v>
      </c>
      <c r="E159" s="594"/>
      <c r="F159" s="594"/>
      <c r="G159" s="594"/>
      <c r="H159" s="594"/>
      <c r="I159" s="595"/>
      <c r="J159" s="391"/>
      <c r="K159" s="391">
        <f>+K156</f>
        <v>460433309</v>
      </c>
      <c r="L159" s="391">
        <f>+L156</f>
        <v>460433309</v>
      </c>
      <c r="M159" s="391">
        <f>+M156</f>
        <v>460433309</v>
      </c>
      <c r="N159" s="392"/>
      <c r="O159" s="392"/>
    </row>
    <row r="160" spans="1:21" ht="38.25" thickBot="1" x14ac:dyDescent="0.3">
      <c r="B160" s="455" t="s">
        <v>20</v>
      </c>
      <c r="C160" s="456" t="s">
        <v>2</v>
      </c>
      <c r="D160" s="597" t="s">
        <v>5</v>
      </c>
      <c r="E160" s="598"/>
      <c r="F160" s="456" t="s">
        <v>21</v>
      </c>
      <c r="G160" s="393"/>
      <c r="H160" s="456" t="s">
        <v>52</v>
      </c>
      <c r="I160" s="457" t="s">
        <v>61</v>
      </c>
      <c r="J160" s="457" t="s">
        <v>134</v>
      </c>
      <c r="K160" s="446" t="s">
        <v>29</v>
      </c>
      <c r="L160" s="394"/>
      <c r="M160" s="395"/>
      <c r="N160" s="396"/>
      <c r="O160" s="396"/>
    </row>
    <row r="161" spans="2:15" ht="144" x14ac:dyDescent="0.25">
      <c r="B161" s="397" t="s">
        <v>7</v>
      </c>
      <c r="C161" s="398" t="s">
        <v>392</v>
      </c>
      <c r="D161" s="399"/>
      <c r="E161" s="398" t="s">
        <v>323</v>
      </c>
      <c r="F161" s="398" t="s">
        <v>322</v>
      </c>
      <c r="G161" s="400"/>
      <c r="H161" s="401">
        <v>116000</v>
      </c>
      <c r="I161" s="401">
        <v>120000</v>
      </c>
      <c r="J161" s="401">
        <v>120000</v>
      </c>
      <c r="K161" s="447" t="s">
        <v>330</v>
      </c>
      <c r="L161" s="402"/>
      <c r="M161" s="403"/>
      <c r="N161" s="396"/>
      <c r="O161" s="396"/>
    </row>
    <row r="162" spans="2:15" ht="144" x14ac:dyDescent="0.25">
      <c r="B162" s="404" t="s">
        <v>7</v>
      </c>
      <c r="C162" s="363" t="s">
        <v>393</v>
      </c>
      <c r="D162" s="405"/>
      <c r="E162" s="363" t="s">
        <v>324</v>
      </c>
      <c r="F162" s="363" t="s">
        <v>325</v>
      </c>
      <c r="G162" s="406"/>
      <c r="H162" s="407">
        <v>224000</v>
      </c>
      <c r="I162" s="407">
        <v>228000</v>
      </c>
      <c r="J162" s="407">
        <v>232000</v>
      </c>
      <c r="K162" s="423" t="s">
        <v>331</v>
      </c>
      <c r="L162" s="272"/>
      <c r="M162" s="408"/>
      <c r="N162" s="396"/>
      <c r="O162" s="396"/>
    </row>
    <row r="163" spans="2:15" ht="108" x14ac:dyDescent="0.25">
      <c r="B163" s="404" t="s">
        <v>7</v>
      </c>
      <c r="C163" s="363" t="s">
        <v>394</v>
      </c>
      <c r="D163" s="405"/>
      <c r="E163" s="363" t="s">
        <v>326</v>
      </c>
      <c r="F163" s="363" t="s">
        <v>327</v>
      </c>
      <c r="G163" s="406"/>
      <c r="H163" s="407">
        <v>2550000</v>
      </c>
      <c r="I163" s="407">
        <v>2500000</v>
      </c>
      <c r="J163" s="407">
        <v>2500000</v>
      </c>
      <c r="K163" s="423" t="s">
        <v>332</v>
      </c>
      <c r="L163" s="272"/>
      <c r="M163" s="408"/>
      <c r="N163" s="396"/>
      <c r="O163" s="396"/>
    </row>
    <row r="164" spans="2:15" ht="198.75" thickBot="1" x14ac:dyDescent="0.3">
      <c r="B164" s="409" t="s">
        <v>7</v>
      </c>
      <c r="C164" s="410" t="s">
        <v>395</v>
      </c>
      <c r="D164" s="411"/>
      <c r="E164" s="410" t="s">
        <v>328</v>
      </c>
      <c r="F164" s="410" t="s">
        <v>329</v>
      </c>
      <c r="G164" s="412"/>
      <c r="H164" s="413">
        <v>110000</v>
      </c>
      <c r="I164" s="413">
        <v>120000</v>
      </c>
      <c r="J164" s="413">
        <v>120000</v>
      </c>
      <c r="K164" s="448" t="s">
        <v>333</v>
      </c>
      <c r="L164" s="414"/>
      <c r="M164" s="415"/>
      <c r="N164" s="396"/>
      <c r="O164" s="396"/>
    </row>
    <row r="165" spans="2:15" ht="18" x14ac:dyDescent="0.25">
      <c r="B165" s="321"/>
      <c r="C165" s="321"/>
      <c r="D165" s="416"/>
      <c r="E165" s="321"/>
      <c r="F165" s="321"/>
      <c r="G165" s="417"/>
      <c r="H165" s="418"/>
      <c r="I165" s="418"/>
      <c r="J165" s="418"/>
      <c r="K165" s="321"/>
      <c r="L165" s="419"/>
      <c r="M165" s="184"/>
      <c r="N165" s="396"/>
      <c r="O165" s="396"/>
    </row>
    <row r="166" spans="2:15" ht="18" x14ac:dyDescent="0.25">
      <c r="B166" s="321"/>
      <c r="C166" s="317"/>
      <c r="D166" s="416"/>
      <c r="E166" s="321"/>
      <c r="F166" s="321"/>
      <c r="G166" s="418"/>
      <c r="H166" s="418"/>
      <c r="I166" s="418"/>
      <c r="J166" s="321"/>
    </row>
    <row r="167" spans="2:15" ht="18.75" x14ac:dyDescent="0.25">
      <c r="B167" s="317"/>
      <c r="C167" s="317"/>
      <c r="D167" s="599" t="s">
        <v>311</v>
      </c>
      <c r="E167" s="599"/>
      <c r="F167" s="599"/>
      <c r="G167" s="599"/>
      <c r="H167" s="287"/>
      <c r="I167" s="287"/>
      <c r="J167" s="287"/>
      <c r="K167" s="287">
        <f>+K159</f>
        <v>460433309</v>
      </c>
      <c r="L167" s="287">
        <f t="shared" ref="L167:M167" si="27">+L159</f>
        <v>460433309</v>
      </c>
      <c r="M167" s="287">
        <f t="shared" si="27"/>
        <v>460433309</v>
      </c>
      <c r="N167" s="420"/>
      <c r="O167" s="420"/>
    </row>
    <row r="168" spans="2:15" ht="18.75" x14ac:dyDescent="0.3">
      <c r="B168" s="317"/>
      <c r="C168" s="317"/>
      <c r="D168" s="566" t="s">
        <v>312</v>
      </c>
      <c r="E168" s="566"/>
      <c r="F168" s="566"/>
      <c r="G168" s="566"/>
      <c r="H168" s="368"/>
      <c r="I168" s="368"/>
      <c r="J168" s="368"/>
      <c r="K168" s="368"/>
      <c r="L168" s="368"/>
      <c r="M168" s="368"/>
      <c r="N168" s="420"/>
      <c r="O168" s="420"/>
    </row>
    <row r="169" spans="2:15" ht="18.75" x14ac:dyDescent="0.3">
      <c r="B169" s="311"/>
      <c r="C169" s="317"/>
      <c r="D169" s="567" t="s">
        <v>313</v>
      </c>
      <c r="E169" s="567"/>
      <c r="F169" s="567"/>
      <c r="G169" s="567"/>
      <c r="H169" s="328"/>
      <c r="I169" s="328"/>
      <c r="J169" s="328"/>
      <c r="K169" s="328">
        <f>SUM(K167:K168)</f>
        <v>460433309</v>
      </c>
      <c r="L169" s="328">
        <f t="shared" ref="L169:M169" si="28">SUM(L167:L168)</f>
        <v>460433309</v>
      </c>
      <c r="M169" s="328">
        <f t="shared" si="28"/>
        <v>460433309</v>
      </c>
      <c r="N169" s="421"/>
      <c r="O169" s="421"/>
    </row>
    <row r="170" spans="2:15" ht="18" x14ac:dyDescent="0.25">
      <c r="B170" s="252"/>
      <c r="C170" s="252"/>
      <c r="H170" s="251"/>
      <c r="I170" s="251"/>
    </row>
    <row r="171" spans="2:15" ht="18.75" x14ac:dyDescent="0.3">
      <c r="B171" s="252"/>
      <c r="C171" s="252"/>
      <c r="D171" s="255"/>
      <c r="E171" s="255"/>
      <c r="F171" s="255"/>
      <c r="G171" s="255"/>
      <c r="H171" s="329"/>
      <c r="I171" s="600" t="s">
        <v>314</v>
      </c>
      <c r="J171" s="600"/>
    </row>
    <row r="172" spans="2:15" ht="25.5" x14ac:dyDescent="0.25">
      <c r="B172" s="568" t="s">
        <v>315</v>
      </c>
      <c r="C172" s="568"/>
      <c r="D172" s="568"/>
      <c r="E172" s="568"/>
      <c r="F172" s="568"/>
      <c r="G172" s="568"/>
      <c r="H172" s="568"/>
      <c r="I172" s="568"/>
      <c r="J172" s="568"/>
    </row>
    <row r="173" spans="2:15" x14ac:dyDescent="0.25">
      <c r="H173" s="251"/>
      <c r="I173" s="251"/>
    </row>
    <row r="174" spans="2:15" ht="18" x14ac:dyDescent="0.25">
      <c r="B174" s="569" t="s">
        <v>316</v>
      </c>
      <c r="C174" s="570"/>
      <c r="D174" s="570"/>
      <c r="E174" s="570"/>
      <c r="F174" s="570"/>
      <c r="G174" s="570"/>
      <c r="H174" s="570"/>
      <c r="I174" s="570"/>
      <c r="J174" s="571"/>
    </row>
    <row r="175" spans="2:15" ht="18" x14ac:dyDescent="0.25">
      <c r="B175" s="264" t="s">
        <v>10</v>
      </c>
      <c r="C175" s="264" t="s">
        <v>11</v>
      </c>
      <c r="D175" s="422"/>
      <c r="E175" s="422" t="s">
        <v>346</v>
      </c>
      <c r="F175" s="577" t="s">
        <v>247</v>
      </c>
      <c r="G175" s="578"/>
      <c r="H175" s="266" t="s">
        <v>131</v>
      </c>
      <c r="I175" s="266" t="s">
        <v>260</v>
      </c>
      <c r="J175" s="266" t="s">
        <v>133</v>
      </c>
      <c r="K175" s="266" t="s">
        <v>51</v>
      </c>
      <c r="L175" s="266" t="s">
        <v>60</v>
      </c>
      <c r="M175" s="266" t="s">
        <v>100</v>
      </c>
    </row>
    <row r="176" spans="2:15" ht="75" customHeight="1" x14ac:dyDescent="0.25">
      <c r="B176" s="575" t="s">
        <v>15</v>
      </c>
      <c r="C176" s="583" t="s">
        <v>317</v>
      </c>
      <c r="D176" s="374"/>
      <c r="E176" s="423" t="s">
        <v>396</v>
      </c>
      <c r="F176" s="579" t="s">
        <v>397</v>
      </c>
      <c r="G176" s="580"/>
      <c r="H176" s="424">
        <v>31968518</v>
      </c>
      <c r="I176" s="424">
        <v>31979544</v>
      </c>
      <c r="J176" s="424">
        <v>31968312</v>
      </c>
      <c r="K176" s="424">
        <v>32362497</v>
      </c>
      <c r="L176" s="424">
        <v>31990646</v>
      </c>
      <c r="M176" s="424">
        <v>31968312</v>
      </c>
    </row>
    <row r="177" spans="2:15" ht="56.25" x14ac:dyDescent="0.3">
      <c r="B177" s="576"/>
      <c r="C177" s="584"/>
      <c r="D177" s="425"/>
      <c r="E177" s="426" t="s">
        <v>398</v>
      </c>
      <c r="F177" s="581" t="s">
        <v>399</v>
      </c>
      <c r="G177" s="582"/>
      <c r="H177" s="427">
        <v>601003</v>
      </c>
      <c r="I177" s="427">
        <v>600041</v>
      </c>
      <c r="J177" s="427">
        <v>600041</v>
      </c>
      <c r="K177" s="427">
        <v>602131</v>
      </c>
      <c r="L177" s="427">
        <v>600041</v>
      </c>
      <c r="M177" s="427">
        <v>600041</v>
      </c>
    </row>
    <row r="178" spans="2:15" ht="18.75" x14ac:dyDescent="0.3">
      <c r="B178" s="428"/>
      <c r="C178" s="584"/>
      <c r="D178" s="429"/>
      <c r="E178" s="572" t="s">
        <v>268</v>
      </c>
      <c r="F178" s="573"/>
      <c r="G178" s="574"/>
      <c r="H178" s="430">
        <f>SUM(H176:H177)</f>
        <v>32569521</v>
      </c>
      <c r="I178" s="430">
        <f t="shared" ref="I178:M178" si="29">SUM(I176:I177)</f>
        <v>32579585</v>
      </c>
      <c r="J178" s="430">
        <f t="shared" si="29"/>
        <v>32568353</v>
      </c>
      <c r="K178" s="430">
        <f t="shared" si="29"/>
        <v>32964628</v>
      </c>
      <c r="L178" s="430">
        <f t="shared" si="29"/>
        <v>32590687</v>
      </c>
      <c r="M178" s="430">
        <f t="shared" si="29"/>
        <v>32568353</v>
      </c>
    </row>
    <row r="179" spans="2:15" ht="59.25" customHeight="1" x14ac:dyDescent="0.3">
      <c r="B179" s="431" t="s">
        <v>347</v>
      </c>
      <c r="C179" s="585"/>
      <c r="D179" s="432"/>
      <c r="E179" s="271"/>
      <c r="F179" s="586" t="s">
        <v>400</v>
      </c>
      <c r="G179" s="587"/>
      <c r="H179" s="433">
        <v>14000000</v>
      </c>
      <c r="I179" s="433">
        <v>14000000</v>
      </c>
      <c r="J179" s="433">
        <v>8000000</v>
      </c>
      <c r="K179" s="433">
        <v>14000000</v>
      </c>
      <c r="L179" s="433">
        <v>14000000</v>
      </c>
      <c r="M179" s="433">
        <v>8000000</v>
      </c>
    </row>
    <row r="180" spans="2:15" x14ac:dyDescent="0.25">
      <c r="H180" s="251"/>
      <c r="I180" s="251"/>
    </row>
    <row r="181" spans="2:15" x14ac:dyDescent="0.25">
      <c r="H181" s="251"/>
      <c r="I181" s="251"/>
    </row>
    <row r="182" spans="2:15" ht="18.75" x14ac:dyDescent="0.25">
      <c r="D182" s="565" t="s">
        <v>334</v>
      </c>
      <c r="E182" s="565"/>
      <c r="F182" s="565"/>
      <c r="G182" s="565"/>
      <c r="H182" s="287">
        <v>0</v>
      </c>
      <c r="I182" s="287">
        <v>0</v>
      </c>
      <c r="J182" s="287">
        <v>0</v>
      </c>
      <c r="K182" s="287">
        <v>0</v>
      </c>
      <c r="L182" s="287">
        <v>0</v>
      </c>
      <c r="M182" s="287">
        <v>0</v>
      </c>
    </row>
    <row r="183" spans="2:15" ht="18.75" x14ac:dyDescent="0.3">
      <c r="D183" s="566" t="s">
        <v>14</v>
      </c>
      <c r="E183" s="566"/>
      <c r="F183" s="566"/>
      <c r="G183" s="566"/>
      <c r="H183" s="434">
        <v>46569521</v>
      </c>
      <c r="I183" s="434">
        <v>46579585</v>
      </c>
      <c r="J183" s="434">
        <v>40568353</v>
      </c>
      <c r="K183" s="434">
        <v>46964628</v>
      </c>
      <c r="L183" s="434">
        <v>46590687</v>
      </c>
      <c r="M183" s="434">
        <v>40568353</v>
      </c>
    </row>
    <row r="184" spans="2:15" ht="18.75" x14ac:dyDescent="0.3">
      <c r="D184" s="567" t="s">
        <v>318</v>
      </c>
      <c r="E184" s="567"/>
      <c r="F184" s="567"/>
      <c r="G184" s="567"/>
      <c r="H184" s="328">
        <f>H183-H182</f>
        <v>46569521</v>
      </c>
      <c r="I184" s="328">
        <f t="shared" ref="I184:M184" si="30">I183-I182</f>
        <v>46579585</v>
      </c>
      <c r="J184" s="328">
        <f t="shared" si="30"/>
        <v>40568353</v>
      </c>
      <c r="K184" s="328">
        <f t="shared" si="30"/>
        <v>46964628</v>
      </c>
      <c r="L184" s="328">
        <f t="shared" si="30"/>
        <v>46590687</v>
      </c>
      <c r="M184" s="328">
        <f t="shared" si="30"/>
        <v>40568353</v>
      </c>
    </row>
    <row r="188" spans="2:15" x14ac:dyDescent="0.25">
      <c r="J188" s="435"/>
      <c r="K188" s="435"/>
      <c r="L188" s="435"/>
      <c r="M188" s="435"/>
      <c r="N188" s="435"/>
      <c r="O188" s="435"/>
    </row>
    <row r="190" spans="2:15" x14ac:dyDescent="0.25">
      <c r="F190" s="436"/>
      <c r="G190" s="436"/>
      <c r="H190" s="436"/>
    </row>
    <row r="191" spans="2:15" x14ac:dyDescent="0.25">
      <c r="F191" s="436"/>
      <c r="G191" s="436"/>
      <c r="H191" s="436"/>
    </row>
    <row r="192" spans="2:15" x14ac:dyDescent="0.25">
      <c r="F192" s="437"/>
      <c r="G192" s="436"/>
      <c r="H192" s="436"/>
    </row>
  </sheetData>
  <mergeCells count="320">
    <mergeCell ref="O100:O101"/>
    <mergeCell ref="B119:O119"/>
    <mergeCell ref="M121:M122"/>
    <mergeCell ref="N121:N122"/>
    <mergeCell ref="O121:O122"/>
    <mergeCell ref="M135:M136"/>
    <mergeCell ref="N135:N136"/>
    <mergeCell ref="O135:O136"/>
    <mergeCell ref="K127:K128"/>
    <mergeCell ref="B129:B130"/>
    <mergeCell ref="C129:C130"/>
    <mergeCell ref="E129:E130"/>
    <mergeCell ref="F129:F130"/>
    <mergeCell ref="K129:K130"/>
    <mergeCell ref="B131:B132"/>
    <mergeCell ref="C131:C132"/>
    <mergeCell ref="E131:E132"/>
    <mergeCell ref="F131:F132"/>
    <mergeCell ref="K131:K132"/>
    <mergeCell ref="K125:K126"/>
    <mergeCell ref="K110:K111"/>
    <mergeCell ref="B110:B111"/>
    <mergeCell ref="L135:L136"/>
    <mergeCell ref="D136:D137"/>
    <mergeCell ref="M42:M43"/>
    <mergeCell ref="N42:N43"/>
    <mergeCell ref="O42:O43"/>
    <mergeCell ref="K18:K19"/>
    <mergeCell ref="B68:B69"/>
    <mergeCell ref="C68:C69"/>
    <mergeCell ref="E68:E69"/>
    <mergeCell ref="F68:F69"/>
    <mergeCell ref="K68:K69"/>
    <mergeCell ref="B66:B67"/>
    <mergeCell ref="C66:C67"/>
    <mergeCell ref="E66:E67"/>
    <mergeCell ref="F66:F67"/>
    <mergeCell ref="K66:K67"/>
    <mergeCell ref="B52:B53"/>
    <mergeCell ref="C52:C53"/>
    <mergeCell ref="E52:E53"/>
    <mergeCell ref="F52:F53"/>
    <mergeCell ref="L52:L53"/>
    <mergeCell ref="B48:B49"/>
    <mergeCell ref="C48:C49"/>
    <mergeCell ref="E48:E49"/>
    <mergeCell ref="L48:L49"/>
    <mergeCell ref="K37:K38"/>
    <mergeCell ref="D41:H41"/>
    <mergeCell ref="B39:B40"/>
    <mergeCell ref="C39:C40"/>
    <mergeCell ref="D22:H22"/>
    <mergeCell ref="K121:K122"/>
    <mergeCell ref="K39:K40"/>
    <mergeCell ref="C110:C111"/>
    <mergeCell ref="E110:E111"/>
    <mergeCell ref="F110:F111"/>
    <mergeCell ref="B93:B94"/>
    <mergeCell ref="C93:C94"/>
    <mergeCell ref="E93:E94"/>
    <mergeCell ref="B85:O85"/>
    <mergeCell ref="M87:M88"/>
    <mergeCell ref="N87:N88"/>
    <mergeCell ref="O87:O88"/>
    <mergeCell ref="L100:L101"/>
    <mergeCell ref="B97:B98"/>
    <mergeCell ref="C97:C98"/>
    <mergeCell ref="K97:K98"/>
    <mergeCell ref="B50:B51"/>
    <mergeCell ref="M100:M101"/>
    <mergeCell ref="N100:N101"/>
    <mergeCell ref="L42:L43"/>
    <mergeCell ref="E122:H122"/>
    <mergeCell ref="E121:H121"/>
    <mergeCell ref="B144:B145"/>
    <mergeCell ref="C144:C145"/>
    <mergeCell ref="D144:D145"/>
    <mergeCell ref="E144:E145"/>
    <mergeCell ref="F144:F145"/>
    <mergeCell ref="K144:K145"/>
    <mergeCell ref="B140:B141"/>
    <mergeCell ref="C140:C141"/>
    <mergeCell ref="D140:D141"/>
    <mergeCell ref="E140:E141"/>
    <mergeCell ref="F140:F141"/>
    <mergeCell ref="K140:K141"/>
    <mergeCell ref="B142:B143"/>
    <mergeCell ref="C142:C143"/>
    <mergeCell ref="D142:D143"/>
    <mergeCell ref="E142:E143"/>
    <mergeCell ref="F142:F143"/>
    <mergeCell ref="K142:K143"/>
    <mergeCell ref="K95:K96"/>
    <mergeCell ref="C95:C96"/>
    <mergeCell ref="E95:E96"/>
    <mergeCell ref="F95:F96"/>
    <mergeCell ref="B95:B96"/>
    <mergeCell ref="F125:F126"/>
    <mergeCell ref="B135:B138"/>
    <mergeCell ref="E136:H137"/>
    <mergeCell ref="J135:J136"/>
    <mergeCell ref="K135:K136"/>
    <mergeCell ref="I100:I101"/>
    <mergeCell ref="K106:K107"/>
    <mergeCell ref="K108:K109"/>
    <mergeCell ref="C121:C123"/>
    <mergeCell ref="B127:B128"/>
    <mergeCell ref="C127:C128"/>
    <mergeCell ref="F127:F128"/>
    <mergeCell ref="E127:E128"/>
    <mergeCell ref="B125:B126"/>
    <mergeCell ref="I121:I122"/>
    <mergeCell ref="B108:B109"/>
    <mergeCell ref="C108:C109"/>
    <mergeCell ref="E108:E109"/>
    <mergeCell ref="F108:F109"/>
    <mergeCell ref="L50:L51"/>
    <mergeCell ref="I42:I43"/>
    <mergeCell ref="I62:I63"/>
    <mergeCell ref="I87:I88"/>
    <mergeCell ref="J62:J63"/>
    <mergeCell ref="K62:K63"/>
    <mergeCell ref="L62:L63"/>
    <mergeCell ref="K93:K94"/>
    <mergeCell ref="B91:B92"/>
    <mergeCell ref="C91:C92"/>
    <mergeCell ref="E91:E92"/>
    <mergeCell ref="F91:F92"/>
    <mergeCell ref="K91:K92"/>
    <mergeCell ref="E70:E71"/>
    <mergeCell ref="F70:F71"/>
    <mergeCell ref="K70:K71"/>
    <mergeCell ref="N8:N9"/>
    <mergeCell ref="O8:O9"/>
    <mergeCell ref="I30:I31"/>
    <mergeCell ref="D58:H58"/>
    <mergeCell ref="D61:H61"/>
    <mergeCell ref="B42:B46"/>
    <mergeCell ref="C42:C46"/>
    <mergeCell ref="F48:F49"/>
    <mergeCell ref="B8:B10"/>
    <mergeCell ref="C8:C10"/>
    <mergeCell ref="E8:H8"/>
    <mergeCell ref="C12:C13"/>
    <mergeCell ref="B12:B13"/>
    <mergeCell ref="D12:D13"/>
    <mergeCell ref="E12:E13"/>
    <mergeCell ref="F12:F13"/>
    <mergeCell ref="B30:B33"/>
    <mergeCell ref="C30:C33"/>
    <mergeCell ref="B35:B36"/>
    <mergeCell ref="C35:C36"/>
    <mergeCell ref="E35:E36"/>
    <mergeCell ref="F35:F36"/>
    <mergeCell ref="E42:H42"/>
    <mergeCell ref="E37:E38"/>
    <mergeCell ref="D31:D32"/>
    <mergeCell ref="D23:H23"/>
    <mergeCell ref="B28:O28"/>
    <mergeCell ref="M30:M31"/>
    <mergeCell ref="K12:K13"/>
    <mergeCell ref="B14:B15"/>
    <mergeCell ref="C14:C15"/>
    <mergeCell ref="D14:D15"/>
    <mergeCell ref="E14:E15"/>
    <mergeCell ref="F14:F15"/>
    <mergeCell ref="K14:K15"/>
    <mergeCell ref="B16:B17"/>
    <mergeCell ref="C16:C17"/>
    <mergeCell ref="D16:D17"/>
    <mergeCell ref="E16:E17"/>
    <mergeCell ref="F16:F17"/>
    <mergeCell ref="K16:K17"/>
    <mergeCell ref="D7:H7"/>
    <mergeCell ref="K1:L1"/>
    <mergeCell ref="J87:J88"/>
    <mergeCell ref="K87:K88"/>
    <mergeCell ref="L87:L88"/>
    <mergeCell ref="D86:H86"/>
    <mergeCell ref="B87:B89"/>
    <mergeCell ref="C87:C89"/>
    <mergeCell ref="E87:H87"/>
    <mergeCell ref="D46:H46"/>
    <mergeCell ref="D20:H20"/>
    <mergeCell ref="B2:L2"/>
    <mergeCell ref="B26:L26"/>
    <mergeCell ref="B4:L4"/>
    <mergeCell ref="J42:J43"/>
    <mergeCell ref="K42:K43"/>
    <mergeCell ref="B83:L83"/>
    <mergeCell ref="C62:C64"/>
    <mergeCell ref="D75:H75"/>
    <mergeCell ref="D77:H77"/>
    <mergeCell ref="D79:H79"/>
    <mergeCell ref="D80:H80"/>
    <mergeCell ref="I8:I9"/>
    <mergeCell ref="B18:B19"/>
    <mergeCell ref="D148:H148"/>
    <mergeCell ref="D149:H149"/>
    <mergeCell ref="D150:H150"/>
    <mergeCell ref="E88:H88"/>
    <mergeCell ref="D89:H89"/>
    <mergeCell ref="E101:H101"/>
    <mergeCell ref="D102:H102"/>
    <mergeCell ref="D103:E103"/>
    <mergeCell ref="D104:D110"/>
    <mergeCell ref="E100:H100"/>
    <mergeCell ref="D99:H99"/>
    <mergeCell ref="D139:E139"/>
    <mergeCell ref="D113:H113"/>
    <mergeCell ref="D114:H114"/>
    <mergeCell ref="D115:H115"/>
    <mergeCell ref="D134:H134"/>
    <mergeCell ref="E97:E98"/>
    <mergeCell ref="F97:F98"/>
    <mergeCell ref="D138:H138"/>
    <mergeCell ref="E106:E107"/>
    <mergeCell ref="F106:F107"/>
    <mergeCell ref="E135:H135"/>
    <mergeCell ref="D125:D132"/>
    <mergeCell ref="D123:H123"/>
    <mergeCell ref="D120:H120"/>
    <mergeCell ref="F93:F94"/>
    <mergeCell ref="B104:B105"/>
    <mergeCell ref="C104:C105"/>
    <mergeCell ref="E104:E105"/>
    <mergeCell ref="F104:F105"/>
    <mergeCell ref="F39:F40"/>
    <mergeCell ref="E43:H45"/>
    <mergeCell ref="D91:D98"/>
    <mergeCell ref="D66:D71"/>
    <mergeCell ref="D48:D53"/>
    <mergeCell ref="D43:D45"/>
    <mergeCell ref="D35:D40"/>
    <mergeCell ref="F37:F38"/>
    <mergeCell ref="B70:B71"/>
    <mergeCell ref="C70:C71"/>
    <mergeCell ref="B37:B38"/>
    <mergeCell ref="C37:C38"/>
    <mergeCell ref="D81:H81"/>
    <mergeCell ref="E62:H62"/>
    <mergeCell ref="B62:B64"/>
    <mergeCell ref="D56:H56"/>
    <mergeCell ref="D57:H57"/>
    <mergeCell ref="D64:H64"/>
    <mergeCell ref="J8:J9"/>
    <mergeCell ref="M8:M9"/>
    <mergeCell ref="L8:L9"/>
    <mergeCell ref="E50:E51"/>
    <mergeCell ref="F50:F51"/>
    <mergeCell ref="B60:O60"/>
    <mergeCell ref="K35:K36"/>
    <mergeCell ref="K30:K31"/>
    <mergeCell ref="L30:L31"/>
    <mergeCell ref="D33:H33"/>
    <mergeCell ref="D29:H29"/>
    <mergeCell ref="C50:C51"/>
    <mergeCell ref="E39:E40"/>
    <mergeCell ref="N30:N31"/>
    <mergeCell ref="O30:O31"/>
    <mergeCell ref="C18:C19"/>
    <mergeCell ref="D18:D19"/>
    <mergeCell ref="E18:E19"/>
    <mergeCell ref="F18:F19"/>
    <mergeCell ref="K8:K9"/>
    <mergeCell ref="E9:H9"/>
    <mergeCell ref="D10:H10"/>
    <mergeCell ref="E30:H30"/>
    <mergeCell ref="J30:J31"/>
    <mergeCell ref="B153:J153"/>
    <mergeCell ref="B154:J154"/>
    <mergeCell ref="E31:H32"/>
    <mergeCell ref="M62:M63"/>
    <mergeCell ref="N62:N63"/>
    <mergeCell ref="O62:O63"/>
    <mergeCell ref="D72:H72"/>
    <mergeCell ref="B100:B102"/>
    <mergeCell ref="C100:C102"/>
    <mergeCell ref="J100:J101"/>
    <mergeCell ref="K100:K101"/>
    <mergeCell ref="C125:C126"/>
    <mergeCell ref="E125:E126"/>
    <mergeCell ref="K104:K105"/>
    <mergeCell ref="L121:L122"/>
    <mergeCell ref="B117:L117"/>
    <mergeCell ref="E63:H63"/>
    <mergeCell ref="D76:H76"/>
    <mergeCell ref="I135:I136"/>
    <mergeCell ref="J121:J122"/>
    <mergeCell ref="B106:B107"/>
    <mergeCell ref="C106:C107"/>
    <mergeCell ref="C135:C138"/>
    <mergeCell ref="B121:B123"/>
    <mergeCell ref="D155:H155"/>
    <mergeCell ref="E156:H156"/>
    <mergeCell ref="D159:I159"/>
    <mergeCell ref="E157:H158"/>
    <mergeCell ref="D160:E160"/>
    <mergeCell ref="D167:G167"/>
    <mergeCell ref="D168:G168"/>
    <mergeCell ref="D169:G169"/>
    <mergeCell ref="I171:J171"/>
    <mergeCell ref="C156:C158"/>
    <mergeCell ref="K156:K158"/>
    <mergeCell ref="L156:L158"/>
    <mergeCell ref="M156:M158"/>
    <mergeCell ref="J156:J158"/>
    <mergeCell ref="D182:G182"/>
    <mergeCell ref="D183:G183"/>
    <mergeCell ref="D184:G184"/>
    <mergeCell ref="B172:J172"/>
    <mergeCell ref="B174:J174"/>
    <mergeCell ref="E178:G178"/>
    <mergeCell ref="B176:B177"/>
    <mergeCell ref="F175:G175"/>
    <mergeCell ref="F176:G176"/>
    <mergeCell ref="F177:G177"/>
    <mergeCell ref="C176:C179"/>
    <mergeCell ref="F179:G179"/>
    <mergeCell ref="B156:B158"/>
  </mergeCells>
  <printOptions horizontalCentered="1"/>
  <pageMargins left="0.23622047244094491" right="0.23622047244094491" top="0.39370078740157483" bottom="0.39370078740157483" header="0.31496062992125984" footer="0.31496062992125984"/>
  <pageSetup paperSize="9" scale="42" fitToHeight="0" orientation="landscape" r:id="rId1"/>
  <rowBreaks count="7" manualBreakCount="7">
    <brk id="24" min="1" max="14" man="1"/>
    <brk id="43" min="1" max="14" man="1"/>
    <brk id="58" min="1" max="14" man="1"/>
    <brk id="72" min="1" max="14" man="1"/>
    <brk id="98" min="1" max="14" man="1"/>
    <brk id="109" min="1" max="14" man="1"/>
    <brk id="132" min="1" max="14" man="1"/>
  </rowBreaks>
  <colBreaks count="1" manualBreakCount="1">
    <brk id="1" max="1048575" man="1"/>
  </colBreaks>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Fogli di lavoro</vt:lpstr>
      </vt:variant>
      <vt:variant>
        <vt:i4>6</vt:i4>
      </vt:variant>
      <vt:variant>
        <vt:lpstr>Intervalli denominati</vt:lpstr>
      </vt:variant>
      <vt:variant>
        <vt:i4>4</vt:i4>
      </vt:variant>
    </vt:vector>
  </HeadingPairs>
  <TitlesOfParts>
    <vt:vector size="10" baseType="lpstr">
      <vt:lpstr>ALL1 QUADRO SINOTTICO</vt:lpstr>
      <vt:lpstr>ALL2DIAGRAMMA POLITICHE</vt:lpstr>
      <vt:lpstr>ALL3tabellarisorse</vt:lpstr>
      <vt:lpstr>ALL4RISORSEASSEGNATE</vt:lpstr>
      <vt:lpstr>ALL5RIPARTIZIONE</vt:lpstr>
      <vt:lpstr>ALL6 e 7 OBIETTIVI</vt:lpstr>
      <vt:lpstr>'ALL1 QUADRO SINOTTICO'!Area_stampa</vt:lpstr>
      <vt:lpstr>ALL4RISORSEASSEGNATE!Area_stampa</vt:lpstr>
      <vt:lpstr>'ALL6 e 7 OBIETTIVI'!Area_stampa</vt:lpstr>
      <vt:lpstr>'ALL1 QUADRO SINOTTICO'!Titoli_stampa</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Marco Giuseppone</dc:creator>
  <cp:lastModifiedBy>Maria Martorelli</cp:lastModifiedBy>
  <cp:lastPrinted>2018-02-02T15:30:04Z</cp:lastPrinted>
  <dcterms:created xsi:type="dcterms:W3CDTF">2015-01-30T11:20:34Z</dcterms:created>
  <dcterms:modified xsi:type="dcterms:W3CDTF">2018-03-12T09:04:31Z</dcterms:modified>
</cp:coreProperties>
</file>