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roberta_disalvo_giustizia_it/Documents/Giustizia/Elenco operazioni/"/>
    </mc:Choice>
  </mc:AlternateContent>
  <xr:revisionPtr revIDLastSave="16" documentId="8_{5E99A610-31F3-4C29-AA7B-863AF8BAAF9B}" xr6:coauthVersionLast="47" xr6:coauthVersionMax="47" xr10:uidLastSave="{4140CCFF-F0BA-45B0-9AAC-B6CCB8897878}"/>
  <bookViews>
    <workbookView xWindow="-120" yWindow="-120" windowWidth="38640" windowHeight="21120" xr2:uid="{3317D244-AAD4-4AF5-A759-0D1268C6EE46}"/>
  </bookViews>
  <sheets>
    <sheet name="elenco operazioni  31.08.25" sheetId="1" r:id="rId1"/>
  </sheets>
  <definedNames>
    <definedName name="_xlnm._FilterDatabase" localSheetId="0" hidden="1">'elenco operazioni  31.08.25'!$A$6:$W$40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0" i="1" l="1"/>
  <c r="M37" i="1"/>
  <c r="M9" i="1"/>
  <c r="M8" i="1"/>
  <c r="M7" i="1"/>
  <c r="M31" i="1"/>
  <c r="M32" i="1"/>
  <c r="M33" i="1"/>
  <c r="M36" i="1" l="1"/>
  <c r="M35" i="1"/>
  <c r="M34" i="1"/>
  <c r="M10" i="1" l="1"/>
  <c r="M30" i="1"/>
  <c r="M29" i="1"/>
  <c r="M28" i="1"/>
  <c r="M38" i="1" l="1"/>
  <c r="M11" i="1"/>
  <c r="M12" i="1"/>
  <c r="M39" i="1" s="1"/>
</calcChain>
</file>

<file path=xl/sharedStrings.xml><?xml version="1.0" encoding="utf-8"?>
<sst xmlns="http://schemas.openxmlformats.org/spreadsheetml/2006/main" count="480" uniqueCount="115">
  <si>
    <t xml:space="preserve">PN 21-27  - Elenco Operazioni 
</t>
  </si>
  <si>
    <t xml:space="preserve">Aggiornamento del </t>
  </si>
  <si>
    <t>Anagrafica progetti</t>
  </si>
  <si>
    <t>Dati finanziari</t>
  </si>
  <si>
    <t>Colonne con informazioni utili ai fini dell'elenco operazioni</t>
  </si>
  <si>
    <t>Codice programma/ Program name</t>
  </si>
  <si>
    <t>Nome Programma/ Program Name</t>
  </si>
  <si>
    <t>Priorità</t>
  </si>
  <si>
    <t>Obiettivo specifico</t>
  </si>
  <si>
    <t>Fondo</t>
  </si>
  <si>
    <t>Categoria di Regione</t>
  </si>
  <si>
    <t>CLP</t>
  </si>
  <si>
    <t>Codice CUP</t>
  </si>
  <si>
    <t>Titolo Progetto</t>
  </si>
  <si>
    <t>AdG/OI</t>
  </si>
  <si>
    <t>Beneficiario</t>
  </si>
  <si>
    <t>Soggetto attuatore</t>
  </si>
  <si>
    <t>Costo totale ammissibile delle operazioni selezionate (in EUR) per Categoria di Regione</t>
  </si>
  <si>
    <t>Importi Piano Finanziario - Quota UE in %
(Contributo UE)
(PN del 1 Dicembre 2022)</t>
  </si>
  <si>
    <t xml:space="preserve">Sintesi </t>
  </si>
  <si>
    <t>Data Avvio</t>
  </si>
  <si>
    <t>Data Fine prevista</t>
  </si>
  <si>
    <t>Data Fine effettiva</t>
  </si>
  <si>
    <t>Paese (Beneficiario)</t>
  </si>
  <si>
    <t>Regione (Beneficiario)</t>
  </si>
  <si>
    <t>Comune (Beneficiario)</t>
  </si>
  <si>
    <t xml:space="preserve">Denominazione settore di intervento
</t>
  </si>
  <si>
    <t xml:space="preserve">Data aggiornamento/Date of last update
</t>
  </si>
  <si>
    <t xml:space="preserve">2021IT05FFPR003
 </t>
  </si>
  <si>
    <t>PN Inclusione e lotta alla povertà 2021-2027</t>
  </si>
  <si>
    <t>ESO 4.8</t>
  </si>
  <si>
    <t>FSE+</t>
  </si>
  <si>
    <t xml:space="preserve">
Più sviluppate 
</t>
  </si>
  <si>
    <t>n.a.</t>
  </si>
  <si>
    <t>J81J25000890006</t>
  </si>
  <si>
    <t>Ministero del Lavoro e delle Politiche Sociali/Ministero della Giustizia Direzione per il Coordinamento delle Politiche di Coesione</t>
  </si>
  <si>
    <t>Ministero della Giustizia - Direzione Generale per le politiche di coesione</t>
  </si>
  <si>
    <t>La piattaforma consentirà di  erogare servizi digitali  avanzati di orientamento al lavoro e consulenza, formazione e sviluppo di competenze abilitanti. La piattaforma inoltre deve integrare funzionalità e dati che facilitino l'incrocio tra domanda e offerta di lavoro, sfruttando le banche dati nazionali del Ministero del  Lavoro, dell'INPS  e degli altri enti competenti</t>
  </si>
  <si>
    <t>ITALIA</t>
  </si>
  <si>
    <t>IT</t>
  </si>
  <si>
    <t xml:space="preserve">
Meno sviluppate
</t>
  </si>
  <si>
    <t xml:space="preserve">46,3875082502%
</t>
  </si>
  <si>
    <t xml:space="preserve">In transizione 
</t>
  </si>
  <si>
    <t>Meno sviluppate</t>
  </si>
  <si>
    <t xml:space="preserve">Più sviluppate </t>
  </si>
  <si>
    <t>In transizione</t>
  </si>
  <si>
    <t>_</t>
  </si>
  <si>
    <t xml:space="preserve">FSE+ </t>
  </si>
  <si>
    <t xml:space="preserve">Più sviluppate 
</t>
  </si>
  <si>
    <t>J84F24001720006</t>
  </si>
  <si>
    <t xml:space="preserve">Assistenza tecnica per l’attuazione degli interventi sostenuti dal FSE+ </t>
  </si>
  <si>
    <t>Ministero della Giustizia Direzione per il Coordinamento delle Politiche di Coesione</t>
  </si>
  <si>
    <t>Supporto alla pianificazione operativa, alla selezione degli interventi, alla gestione, al monitoraggio e al controllo, al fine di garantire un’efficace sorveglianza dell’attuazione e una corretta certificazione delle spese relative agli interventi delegati all’OI.</t>
  </si>
  <si>
    <t xml:space="preserve">Assistenza tecnica per l’attuazione degli interventi sostenuti dal FSE+  </t>
  </si>
  <si>
    <t>FESR</t>
  </si>
  <si>
    <t xml:space="preserve">Assistenza tecnica per l’attuazione degli interventi sostenuti dal FESR </t>
  </si>
  <si>
    <t>Totale Più Sviluppate</t>
  </si>
  <si>
    <t>Totale In transizione</t>
  </si>
  <si>
    <t>Totale Meno sviluppate</t>
  </si>
  <si>
    <t>Totale Generale</t>
  </si>
  <si>
    <t>Percorsi di integrazione e reinserimento nel mondo del lavoro per soggetti svantaggiati</t>
  </si>
  <si>
    <t xml:space="preserve">Preparazione, attuazione, sorveglianza e controllo </t>
  </si>
  <si>
    <t xml:space="preserve">Piattaforma informatica dedicata in particolare alla rilevazione e tracciamento delle competenze in ingresso, dei percorsi di formazione e laboratoriali nonché dei loro esiti e delle competenze in uscita dei destinatari </t>
  </si>
  <si>
    <t>ESO 4.11</t>
  </si>
  <si>
    <t>J69G25000140006</t>
  </si>
  <si>
    <t>Attuazione modelli di intervento
per l’inclusione attiva di minori e giovani adulti: AMA MI – CGM Palermo</t>
  </si>
  <si>
    <t xml:space="preserve">CGM Palermo - Regione Sicilia </t>
  </si>
  <si>
    <t xml:space="preserve">Sviluppare nuovi modelli di intervento per accompagnare verso l’autonomia, l’inclusione e il reinserimento sociale i minori (da 14 a 17 anni) e giovani adulti (da 18 a 25 anni) collocati in comunità sulla base di un provvedimento dell’Autorità giudiziaria minorile per l’esecuzione di misure cautelari, messa alla prova e misure di comunità in fase di uscita dal circuito penale. </t>
  </si>
  <si>
    <t xml:space="preserve">Misure  volte a rafforzare l'offerta di servizi di assistenza familiare e di prossimità </t>
  </si>
  <si>
    <t>J89I25001350006</t>
  </si>
  <si>
    <t>Verso una giustizia riparativa efficace accessibile e inclusiva</t>
  </si>
  <si>
    <t>Associazione Nazionale Comuni Italiani</t>
  </si>
  <si>
    <t>"Progetto promosso da ANCI per il sostegno alla giustizia riparativa, con mappatura di esperienze nazionali e internazionali, attività di formazione, informazione e assistenza agli enti locali. Prevista la creazione di una rete tra i CGR, una piattaforma digitale, desk informativo, toolkit operativi e il potenziamento di 6 centri sperimentali in Comuni individuati dal Ministero della Giustizia.</t>
  </si>
  <si>
    <t>Percorsi di integrazione e reinserimento nel mondo del lavoro per i soggetti
svantaggiati</t>
  </si>
  <si>
    <t>J99G25000100006</t>
  </si>
  <si>
    <t>J49G24000660006</t>
  </si>
  <si>
    <t>J79G24000300006</t>
  </si>
  <si>
    <t>J29G25000050006</t>
  </si>
  <si>
    <t>J19G25000510006</t>
  </si>
  <si>
    <t>J99G25000110006</t>
  </si>
  <si>
    <t>J92C24000280006</t>
  </si>
  <si>
    <t xml:space="preserve"> CGM di Bari - Puglia, Basilicata</t>
  </si>
  <si>
    <t xml:space="preserve">CGM di Bologna - Regione Marche </t>
  </si>
  <si>
    <t xml:space="preserve"> CGM Cagliari - Regione Sardegna</t>
  </si>
  <si>
    <t xml:space="preserve">CGM di Catanzaro  - Regione Calabria </t>
  </si>
  <si>
    <t xml:space="preserve">CGM di Firenze - Regione Toscana </t>
  </si>
  <si>
    <t xml:space="preserve">CGM di Firenze - Regione Umbria </t>
  </si>
  <si>
    <t>CGM Torino - Regione Piemonte - Regione Valle D'Aosta - Regione Liguria</t>
  </si>
  <si>
    <t xml:space="preserve">CGM di Bologna - Regione  Emilia-Romagna </t>
  </si>
  <si>
    <t>CGM Venezia - Regione Veneto - Regione  Friuli Venezia Giulia  - Provincia autonoma di Trento -Provincia autonoma di  Bolzano</t>
  </si>
  <si>
    <t>Attuazione modelli di intervento per l’inclusione attiva di minori e giovani adulti: AMA MI – CGM di Bari</t>
  </si>
  <si>
    <t>Attuazione modelli di intervento
per l’inclusione attiva di minori e giovani adulti: AMA MI – CGM di Bologna</t>
  </si>
  <si>
    <t xml:space="preserve">Attuazione modelli di intervento
per l’inclusione attiva di minori e giovani adulti: AMA MI - CGM Cagliari </t>
  </si>
  <si>
    <t>Attuazione modelli di intervento per l’inclusione attiva di minori e giovani adulti: AMA MI – CGM di Catanzaro</t>
  </si>
  <si>
    <t>Attuazione modelli di intervento per l’inclusione attiva di minori e giovani adulti: AMA MI – CGM di Firenze</t>
  </si>
  <si>
    <t>Attuazione modelli di intervento per l’inclusione attiva di minori e giovani adulti: AMA MI – CGM Torino</t>
  </si>
  <si>
    <t>Attuazione modelli di intervento
per l’inclusione attiva di minori e giovani adulti: AMA MI – CGM Venezia</t>
  </si>
  <si>
    <t>2021IT05FFPR003</t>
  </si>
  <si>
    <t>CGM Roma - Regione Lazio</t>
  </si>
  <si>
    <t>CGM Roma - Regione Abruzzo</t>
  </si>
  <si>
    <t xml:space="preserve">CGM Roma - Regione Molise </t>
  </si>
  <si>
    <t xml:space="preserve"> CGM Napoli - Regione Campania </t>
  </si>
  <si>
    <t xml:space="preserve"> CGM di Milano - Regione Lombardia </t>
  </si>
  <si>
    <t>J49G25000090006</t>
  </si>
  <si>
    <t>J89G25000100006</t>
  </si>
  <si>
    <t>J99G25000120006</t>
  </si>
  <si>
    <t>C39G25000050006</t>
  </si>
  <si>
    <t>J64C25000550006</t>
  </si>
  <si>
    <t>Attuazione modelli di intervento per
l’inclusione attiva di minori e giovani adulti: AMA MI – CGM Roma</t>
  </si>
  <si>
    <t>Attuazione modelli di intervento
per l’inclusione attiva di minori e giovani adulti: AMA MI – CGM Napoli</t>
  </si>
  <si>
    <t>Attuazione modelli di intervento per l’inclusione attiva di minori e giovani adulti: AMA MI – CGM di Milano</t>
  </si>
  <si>
    <t>PRG-PIATT_COMP-1199-Giustizia-Piattaforma Competenze</t>
  </si>
  <si>
    <t xml:space="preserve">In transizione </t>
  </si>
  <si>
    <t>J69G25000160006</t>
  </si>
  <si>
    <t xml:space="preserve"> J19G25000520006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</si>
</sst>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.000000000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49EDD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2" borderId="1" xfId="0" applyFont="1" applyFill="1" applyBorder="1" applyAlignment="1">
      <alignment vertical="top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4" fillId="3" borderId="4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0" fillId="0" borderId="0" xfId="0" applyAlignment="1">
      <alignment vertical="top"/>
    </xf>
    <xf numFmtId="0" fontId="4" fillId="2" borderId="6" xfId="0" applyFont="1" applyFill="1" applyBorder="1" applyAlignment="1">
      <alignment vertical="top"/>
    </xf>
    <xf numFmtId="0" fontId="4" fillId="2" borderId="7" xfId="0" applyFont="1" applyFill="1" applyBorder="1" applyAlignment="1">
      <alignment vertical="top"/>
    </xf>
    <xf numFmtId="0" fontId="4" fillId="2" borderId="8" xfId="0" applyFont="1" applyFill="1" applyBorder="1" applyAlignment="1">
      <alignment vertical="top"/>
    </xf>
    <xf numFmtId="0" fontId="4" fillId="3" borderId="9" xfId="0" applyFont="1" applyFill="1" applyBorder="1" applyAlignment="1">
      <alignment vertical="top"/>
    </xf>
    <xf numFmtId="0" fontId="4" fillId="3" borderId="7" xfId="0" applyFont="1" applyFill="1" applyBorder="1" applyAlignment="1">
      <alignment vertical="top"/>
    </xf>
    <xf numFmtId="0" fontId="4" fillId="2" borderId="11" xfId="0" applyFont="1" applyFill="1" applyBorder="1" applyAlignment="1">
      <alignment vertical="top" wrapText="1"/>
    </xf>
    <xf numFmtId="0" fontId="4" fillId="2" borderId="12" xfId="0" applyFont="1" applyFill="1" applyBorder="1" applyAlignment="1">
      <alignment vertical="top" wrapText="1"/>
    </xf>
    <xf numFmtId="0" fontId="4" fillId="3" borderId="12" xfId="0" applyFont="1" applyFill="1" applyBorder="1" applyAlignment="1">
      <alignment vertical="top" wrapText="1"/>
    </xf>
    <xf numFmtId="0" fontId="4" fillId="4" borderId="12" xfId="0" applyFont="1" applyFill="1" applyBorder="1" applyAlignment="1">
      <alignment vertical="top" wrapText="1"/>
    </xf>
    <xf numFmtId="0" fontId="4" fillId="4" borderId="13" xfId="0" applyFont="1" applyFill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2" fillId="5" borderId="23" xfId="0" applyFont="1" applyFill="1" applyBorder="1" applyAlignment="1">
      <alignment vertical="top"/>
    </xf>
    <xf numFmtId="4" fontId="2" fillId="5" borderId="23" xfId="0" applyNumberFormat="1" applyFont="1" applyFill="1" applyBorder="1" applyAlignment="1">
      <alignment vertical="top"/>
    </xf>
    <xf numFmtId="0" fontId="2" fillId="5" borderId="26" xfId="0" applyFont="1" applyFill="1" applyBorder="1" applyAlignment="1">
      <alignment vertical="top"/>
    </xf>
    <xf numFmtId="0" fontId="2" fillId="5" borderId="18" xfId="0" applyFont="1" applyFill="1" applyBorder="1" applyAlignment="1">
      <alignment vertical="top"/>
    </xf>
    <xf numFmtId="4" fontId="2" fillId="5" borderId="18" xfId="0" applyNumberFormat="1" applyFont="1" applyFill="1" applyBorder="1" applyAlignment="1">
      <alignment vertical="top"/>
    </xf>
    <xf numFmtId="0" fontId="2" fillId="5" borderId="19" xfId="0" applyFont="1" applyFill="1" applyBorder="1" applyAlignment="1">
      <alignment vertical="top"/>
    </xf>
    <xf numFmtId="0" fontId="2" fillId="5" borderId="12" xfId="0" applyFont="1" applyFill="1" applyBorder="1" applyAlignment="1">
      <alignment vertical="top"/>
    </xf>
    <xf numFmtId="4" fontId="2" fillId="5" borderId="12" xfId="0" applyNumberFormat="1" applyFont="1" applyFill="1" applyBorder="1" applyAlignment="1">
      <alignment vertical="top"/>
    </xf>
    <xf numFmtId="0" fontId="2" fillId="5" borderId="13" xfId="0" applyFont="1" applyFill="1" applyBorder="1" applyAlignment="1">
      <alignment vertical="top"/>
    </xf>
    <xf numFmtId="0" fontId="2" fillId="5" borderId="15" xfId="0" applyFont="1" applyFill="1" applyBorder="1" applyAlignment="1">
      <alignment vertical="top"/>
    </xf>
    <xf numFmtId="4" fontId="2" fillId="5" borderId="15" xfId="0" applyNumberFormat="1" applyFont="1" applyFill="1" applyBorder="1" applyAlignment="1">
      <alignment vertical="top"/>
    </xf>
    <xf numFmtId="0" fontId="2" fillId="5" borderId="16" xfId="0" applyFont="1" applyFill="1" applyBorder="1" applyAlignment="1">
      <alignment vertical="top"/>
    </xf>
    <xf numFmtId="0" fontId="2" fillId="5" borderId="21" xfId="0" applyFont="1" applyFill="1" applyBorder="1" applyAlignment="1">
      <alignment vertical="top"/>
    </xf>
    <xf numFmtId="4" fontId="2" fillId="5" borderId="21" xfId="0" applyNumberFormat="1" applyFont="1" applyFill="1" applyBorder="1" applyAlignment="1">
      <alignment vertical="top"/>
    </xf>
    <xf numFmtId="0" fontId="2" fillId="5" borderId="22" xfId="0" applyFont="1" applyFill="1" applyBorder="1" applyAlignment="1">
      <alignment vertical="top"/>
    </xf>
    <xf numFmtId="0" fontId="3" fillId="5" borderId="27" xfId="0" applyFont="1" applyFill="1" applyBorder="1" applyAlignment="1">
      <alignment horizontal="left" vertical="top"/>
    </xf>
    <xf numFmtId="0" fontId="3" fillId="5" borderId="38" xfId="0" applyFont="1" applyFill="1" applyBorder="1" applyAlignment="1">
      <alignment horizontal="left" vertical="top"/>
    </xf>
    <xf numFmtId="0" fontId="3" fillId="5" borderId="28" xfId="0" applyFont="1" applyFill="1" applyBorder="1" applyAlignment="1">
      <alignment horizontal="left" vertical="top"/>
    </xf>
    <xf numFmtId="0" fontId="3" fillId="5" borderId="24" xfId="0" applyFont="1" applyFill="1" applyBorder="1" applyAlignment="1">
      <alignment vertical="top"/>
    </xf>
    <xf numFmtId="4" fontId="7" fillId="5" borderId="24" xfId="0" applyNumberFormat="1" applyFont="1" applyFill="1" applyBorder="1" applyAlignment="1">
      <alignment vertical="top"/>
    </xf>
    <xf numFmtId="0" fontId="3" fillId="5" borderId="25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5" fillId="6" borderId="12" xfId="0" applyFont="1" applyFill="1" applyBorder="1" applyAlignment="1">
      <alignment horizontal="center" vertical="top" wrapText="1"/>
    </xf>
    <xf numFmtId="0" fontId="6" fillId="0" borderId="39" xfId="0" applyFont="1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horizontal="left" vertical="center"/>
    </xf>
    <xf numFmtId="49" fontId="0" fillId="0" borderId="40" xfId="0" applyNumberFormat="1" applyBorder="1" applyAlignment="1">
      <alignment vertical="center" wrapText="1"/>
    </xf>
    <xf numFmtId="4" fontId="1" fillId="0" borderId="40" xfId="1" applyNumberFormat="1" applyFont="1" applyFill="1" applyBorder="1" applyAlignment="1">
      <alignment vertical="center" wrapText="1"/>
    </xf>
    <xf numFmtId="0" fontId="0" fillId="0" borderId="40" xfId="0" applyBorder="1" applyAlignment="1">
      <alignment horizontal="left" vertical="center" wrapText="1"/>
    </xf>
    <xf numFmtId="14" fontId="0" fillId="0" borderId="40" xfId="0" applyNumberFormat="1" applyBorder="1" applyAlignment="1">
      <alignment horizontal="right" vertical="center" wrapText="1"/>
    </xf>
    <xf numFmtId="14" fontId="0" fillId="0" borderId="40" xfId="0" applyNumberForma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5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8" xfId="0" applyFont="1" applyBorder="1" applyAlignment="1">
      <alignment horizontal="left" vertical="center" wrapText="1"/>
    </xf>
    <xf numFmtId="4" fontId="1" fillId="0" borderId="15" xfId="1" applyNumberFormat="1" applyFont="1" applyFill="1" applyBorder="1" applyAlignment="1">
      <alignment vertical="center" wrapText="1"/>
    </xf>
    <xf numFmtId="164" fontId="0" fillId="0" borderId="15" xfId="0" applyNumberFormat="1" applyBorder="1" applyAlignment="1">
      <alignment horizontal="right" vertical="center"/>
    </xf>
    <xf numFmtId="0" fontId="0" fillId="0" borderId="15" xfId="0" applyBorder="1" applyAlignment="1">
      <alignment horizontal="left" vertical="center" wrapText="1"/>
    </xf>
    <xf numFmtId="14" fontId="0" fillId="0" borderId="15" xfId="0" applyNumberFormat="1" applyBorder="1" applyAlignment="1">
      <alignment horizontal="right" vertical="center" wrapText="1"/>
    </xf>
    <xf numFmtId="14" fontId="0" fillId="0" borderId="16" xfId="0" applyNumberForma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>
      <alignment vertical="center"/>
    </xf>
    <xf numFmtId="0" fontId="6" fillId="0" borderId="18" xfId="0" applyFont="1" applyBorder="1" applyAlignment="1">
      <alignment vertical="center" wrapText="1"/>
    </xf>
    <xf numFmtId="4" fontId="1" fillId="0" borderId="18" xfId="1" applyNumberFormat="1" applyFont="1" applyFill="1" applyBorder="1" applyAlignment="1">
      <alignment vertical="center" wrapText="1"/>
    </xf>
    <xf numFmtId="164" fontId="0" fillId="0" borderId="18" xfId="0" applyNumberFormat="1" applyBorder="1" applyAlignment="1">
      <alignment horizontal="right" vertical="center"/>
    </xf>
    <xf numFmtId="0" fontId="0" fillId="0" borderId="18" xfId="0" applyBorder="1" applyAlignment="1">
      <alignment horizontal="left" vertical="center" wrapText="1"/>
    </xf>
    <xf numFmtId="14" fontId="0" fillId="0" borderId="18" xfId="0" applyNumberFormat="1" applyBorder="1" applyAlignment="1">
      <alignment horizontal="right" vertical="center" wrapText="1"/>
    </xf>
    <xf numFmtId="14" fontId="0" fillId="0" borderId="19" xfId="0" applyNumberForma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vertical="center"/>
    </xf>
    <xf numFmtId="0" fontId="6" fillId="0" borderId="21" xfId="0" applyFont="1" applyBorder="1" applyAlignment="1">
      <alignment vertical="center" wrapText="1"/>
    </xf>
    <xf numFmtId="0" fontId="9" fillId="0" borderId="21" xfId="0" applyFont="1" applyBorder="1" applyAlignment="1">
      <alignment horizontal="left" vertical="center" wrapText="1"/>
    </xf>
    <xf numFmtId="4" fontId="1" fillId="0" borderId="21" xfId="1" applyNumberFormat="1" applyFont="1" applyFill="1" applyBorder="1" applyAlignment="1">
      <alignment vertical="center" wrapText="1"/>
    </xf>
    <xf numFmtId="164" fontId="0" fillId="0" borderId="21" xfId="0" applyNumberFormat="1" applyBorder="1" applyAlignment="1">
      <alignment horizontal="right" vertical="center" wrapText="1"/>
    </xf>
    <xf numFmtId="0" fontId="0" fillId="0" borderId="21" xfId="0" applyBorder="1" applyAlignment="1">
      <alignment horizontal="left" vertical="center" wrapText="1"/>
    </xf>
    <xf numFmtId="14" fontId="0" fillId="0" borderId="21" xfId="0" applyNumberFormat="1" applyBorder="1" applyAlignment="1">
      <alignment horizontal="right" vertical="center" wrapText="1"/>
    </xf>
    <xf numFmtId="14" fontId="0" fillId="0" borderId="22" xfId="0" applyNumberFormat="1" applyBorder="1" applyAlignment="1">
      <alignment vertical="center" wrapText="1"/>
    </xf>
    <xf numFmtId="49" fontId="0" fillId="0" borderId="15" xfId="0" applyNumberFormat="1" applyBorder="1" applyAlignment="1">
      <alignment vertical="center" wrapText="1"/>
    </xf>
    <xf numFmtId="14" fontId="0" fillId="0" borderId="42" xfId="0" applyNumberFormat="1" applyBorder="1" applyAlignment="1">
      <alignment horizontal="right" vertical="center" wrapText="1"/>
    </xf>
    <xf numFmtId="14" fontId="0" fillId="0" borderId="15" xfId="0" applyNumberFormat="1" applyBorder="1" applyAlignment="1">
      <alignment vertical="center" wrapText="1"/>
    </xf>
    <xf numFmtId="49" fontId="0" fillId="0" borderId="18" xfId="0" applyNumberFormat="1" applyBorder="1" applyAlignment="1">
      <alignment vertical="center" wrapText="1"/>
    </xf>
    <xf numFmtId="14" fontId="0" fillId="0" borderId="18" xfId="0" applyNumberFormat="1" applyBorder="1" applyAlignment="1">
      <alignment vertical="center" wrapText="1"/>
    </xf>
    <xf numFmtId="49" fontId="0" fillId="0" borderId="21" xfId="0" applyNumberFormat="1" applyBorder="1" applyAlignment="1">
      <alignment vertical="center" wrapText="1"/>
    </xf>
    <xf numFmtId="14" fontId="0" fillId="0" borderId="24" xfId="0" applyNumberFormat="1" applyBorder="1" applyAlignment="1">
      <alignment horizontal="right" vertical="center" wrapText="1"/>
    </xf>
    <xf numFmtId="14" fontId="0" fillId="0" borderId="21" xfId="0" applyNumberFormat="1" applyBorder="1" applyAlignment="1">
      <alignment vertical="center" wrapText="1"/>
    </xf>
    <xf numFmtId="164" fontId="0" fillId="0" borderId="18" xfId="0" applyNumberFormat="1" applyBorder="1" applyAlignment="1">
      <alignment horizontal="right" vertical="center" wrapText="1"/>
    </xf>
    <xf numFmtId="14" fontId="0" fillId="0" borderId="23" xfId="0" applyNumberFormat="1" applyBorder="1" applyAlignment="1">
      <alignment vertical="center" wrapText="1"/>
    </xf>
    <xf numFmtId="14" fontId="0" fillId="0" borderId="13" xfId="0" applyNumberForma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164" fontId="0" fillId="0" borderId="23" xfId="0" applyNumberFormat="1" applyBorder="1" applyAlignment="1">
      <alignment horizontal="right" vertical="center" wrapText="1"/>
    </xf>
    <xf numFmtId="0" fontId="0" fillId="0" borderId="12" xfId="0" applyBorder="1" applyAlignment="1">
      <alignment horizontal="left" vertical="center"/>
    </xf>
    <xf numFmtId="49" fontId="0" fillId="0" borderId="12" xfId="0" applyNumberFormat="1" applyBorder="1" applyAlignment="1">
      <alignment vertical="center" wrapText="1"/>
    </xf>
    <xf numFmtId="4" fontId="1" fillId="0" borderId="12" xfId="1" applyNumberFormat="1" applyFont="1" applyFill="1" applyBorder="1" applyAlignment="1">
      <alignment vertical="center" wrapText="1"/>
    </xf>
    <xf numFmtId="164" fontId="0" fillId="0" borderId="12" xfId="0" applyNumberFormat="1" applyBorder="1" applyAlignment="1">
      <alignment horizontal="right" vertical="center" wrapText="1"/>
    </xf>
    <xf numFmtId="0" fontId="0" fillId="0" borderId="12" xfId="0" applyBorder="1" applyAlignment="1">
      <alignment horizontal="left" vertical="center" wrapText="1"/>
    </xf>
    <xf numFmtId="14" fontId="0" fillId="0" borderId="12" xfId="0" applyNumberFormat="1" applyBorder="1" applyAlignment="1">
      <alignment horizontal="right" vertical="center" wrapText="1"/>
    </xf>
    <xf numFmtId="14" fontId="0" fillId="0" borderId="12" xfId="0" applyNumberFormat="1" applyBorder="1" applyAlignment="1">
      <alignment vertical="center" wrapText="1"/>
    </xf>
    <xf numFmtId="49" fontId="0" fillId="0" borderId="15" xfId="0" applyNumberFormat="1" applyBorder="1" applyAlignment="1">
      <alignment vertical="center"/>
    </xf>
    <xf numFmtId="164" fontId="0" fillId="0" borderId="15" xfId="0" applyNumberFormat="1" applyBorder="1" applyAlignment="1">
      <alignment horizontal="right" vertical="center" wrapText="1"/>
    </xf>
    <xf numFmtId="49" fontId="0" fillId="0" borderId="18" xfId="0" applyNumberFormat="1" applyBorder="1" applyAlignment="1">
      <alignment vertical="center"/>
    </xf>
    <xf numFmtId="49" fontId="0" fillId="0" borderId="21" xfId="0" applyNumberFormat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2" fillId="7" borderId="43" xfId="0" applyFont="1" applyFill="1" applyBorder="1" applyAlignment="1">
      <alignment vertical="top"/>
    </xf>
    <xf numFmtId="14" fontId="2" fillId="7" borderId="31" xfId="0" applyNumberFormat="1" applyFont="1" applyFill="1" applyBorder="1" applyAlignment="1">
      <alignment horizontal="left" vertical="top"/>
    </xf>
    <xf numFmtId="0" fontId="6" fillId="7" borderId="18" xfId="0" applyFont="1" applyFill="1" applyBorder="1" applyAlignment="1">
      <alignment vertical="center" wrapText="1"/>
    </xf>
    <xf numFmtId="0" fontId="2" fillId="0" borderId="18" xfId="0" applyFont="1" applyBorder="1" applyAlignment="1">
      <alignment horizontal="center" vertical="top" wrapText="1"/>
    </xf>
    <xf numFmtId="0" fontId="2" fillId="5" borderId="20" xfId="0" applyFont="1" applyFill="1" applyBorder="1" applyAlignment="1">
      <alignment horizontal="left" vertical="top"/>
    </xf>
    <xf numFmtId="0" fontId="2" fillId="5" borderId="2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4" fillId="4" borderId="5" xfId="0" applyFont="1" applyFill="1" applyBorder="1" applyAlignment="1">
      <alignment horizontal="left" vertical="top"/>
    </xf>
    <xf numFmtId="0" fontId="4" fillId="4" borderId="9" xfId="0" applyFont="1" applyFill="1" applyBorder="1" applyAlignment="1">
      <alignment horizontal="left" vertical="top"/>
    </xf>
    <xf numFmtId="0" fontId="4" fillId="4" borderId="7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horizontal="left" vertical="top"/>
    </xf>
    <xf numFmtId="0" fontId="2" fillId="5" borderId="6" xfId="0" applyFont="1" applyFill="1" applyBorder="1" applyAlignment="1">
      <alignment horizontal="left" vertical="top"/>
    </xf>
    <xf numFmtId="0" fontId="2" fillId="5" borderId="7" xfId="0" applyFont="1" applyFill="1" applyBorder="1" applyAlignment="1">
      <alignment horizontal="left" vertical="top"/>
    </xf>
    <xf numFmtId="0" fontId="2" fillId="5" borderId="8" xfId="0" applyFont="1" applyFill="1" applyBorder="1" applyAlignment="1">
      <alignment horizontal="left" vertical="top"/>
    </xf>
    <xf numFmtId="0" fontId="2" fillId="5" borderId="29" xfId="0" applyFont="1" applyFill="1" applyBorder="1" applyAlignment="1">
      <alignment horizontal="left" vertical="top"/>
    </xf>
    <xf numFmtId="0" fontId="2" fillId="5" borderId="30" xfId="0" applyFont="1" applyFill="1" applyBorder="1" applyAlignment="1">
      <alignment horizontal="left" vertical="top"/>
    </xf>
    <xf numFmtId="0" fontId="2" fillId="5" borderId="31" xfId="0" applyFont="1" applyFill="1" applyBorder="1" applyAlignment="1">
      <alignment horizontal="left" vertical="top"/>
    </xf>
    <xf numFmtId="0" fontId="2" fillId="5" borderId="32" xfId="0" applyFont="1" applyFill="1" applyBorder="1" applyAlignment="1">
      <alignment horizontal="left" vertical="top"/>
    </xf>
    <xf numFmtId="0" fontId="2" fillId="5" borderId="33" xfId="0" applyFont="1" applyFill="1" applyBorder="1" applyAlignment="1">
      <alignment horizontal="left" vertical="top"/>
    </xf>
    <xf numFmtId="0" fontId="2" fillId="5" borderId="34" xfId="0" applyFont="1" applyFill="1" applyBorder="1" applyAlignment="1">
      <alignment horizontal="left" vertical="top"/>
    </xf>
    <xf numFmtId="0" fontId="2" fillId="5" borderId="35" xfId="0" applyFont="1" applyFill="1" applyBorder="1" applyAlignment="1">
      <alignment horizontal="left" vertical="top"/>
    </xf>
    <xf numFmtId="0" fontId="2" fillId="5" borderId="36" xfId="0" applyFont="1" applyFill="1" applyBorder="1" applyAlignment="1">
      <alignment horizontal="left" vertical="top"/>
    </xf>
    <xf numFmtId="0" fontId="2" fillId="5" borderId="37" xfId="0" applyFont="1" applyFill="1" applyBorder="1" applyAlignment="1">
      <alignment horizontal="left" vertical="top"/>
    </xf>
    <xf numFmtId="0" fontId="0" fillId="0" borderId="18" xfId="0" applyFill="1" applyBorder="1" applyAlignment="1">
      <alignment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28980-5F26-45AD-93B1-E047C87B3168}">
  <dimension ref="A1:AA42"/>
  <sheetViews>
    <sheetView tabSelected="1" topLeftCell="H29" zoomScale="90" zoomScaleNormal="90" workbookViewId="0">
      <selection activeCell="O31" sqref="O31"/>
    </sheetView>
  </sheetViews>
  <sheetFormatPr defaultColWidth="8.85546875" defaultRowHeight="15" x14ac:dyDescent="0.25"/>
  <cols>
    <col min="1" max="1" width="24.42578125" style="10" customWidth="1"/>
    <col min="2" max="2" width="18.42578125" style="10" customWidth="1"/>
    <col min="3" max="3" width="12.85546875" style="44" customWidth="1"/>
    <col min="4" max="4" width="14.28515625" style="10" customWidth="1"/>
    <col min="5" max="5" width="14.42578125" style="10" customWidth="1"/>
    <col min="6" max="6" width="21.7109375" style="10" customWidth="1"/>
    <col min="7" max="7" width="23.5703125" style="10" customWidth="1"/>
    <col min="8" max="8" width="19.140625" style="10" customWidth="1"/>
    <col min="9" max="9" width="34.140625" style="10" customWidth="1"/>
    <col min="10" max="10" width="25.7109375" style="10" customWidth="1"/>
    <col min="11" max="11" width="25.5703125" style="10" customWidth="1"/>
    <col min="12" max="12" width="16.7109375" style="10" customWidth="1"/>
    <col min="13" max="13" width="21.7109375" style="10" customWidth="1"/>
    <col min="14" max="14" width="23.42578125" style="10" bestFit="1" customWidth="1"/>
    <col min="15" max="15" width="40.28515625" style="10" customWidth="1"/>
    <col min="16" max="16" width="27.28515625" style="10" customWidth="1"/>
    <col min="17" max="22" width="16.7109375" style="10" customWidth="1"/>
    <col min="23" max="26" width="21.85546875" style="10" customWidth="1"/>
    <col min="27" max="27" width="36" style="10" customWidth="1"/>
    <col min="28" max="28" width="12" style="10" bestFit="1" customWidth="1"/>
    <col min="29" max="16384" width="8.85546875" style="10"/>
  </cols>
  <sheetData>
    <row r="1" spans="1:27" s="1" customFormat="1" ht="28.9" customHeight="1" x14ac:dyDescent="0.25">
      <c r="A1" s="116" t="s">
        <v>0</v>
      </c>
      <c r="B1" s="116"/>
      <c r="E1" s="2"/>
      <c r="G1" s="3"/>
      <c r="H1" s="4"/>
      <c r="I1" s="4"/>
      <c r="J1" s="4"/>
      <c r="L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27.6" customHeight="1" x14ac:dyDescent="0.25">
      <c r="A2" s="113" t="s">
        <v>1</v>
      </c>
      <c r="B2" s="114">
        <v>45900</v>
      </c>
      <c r="G2" s="3"/>
      <c r="H2" s="4"/>
      <c r="I2" s="4"/>
      <c r="J2" s="4"/>
      <c r="L2" s="4"/>
      <c r="O2" s="2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s="1" customFormat="1" ht="23.25" customHeight="1" thickBot="1" x14ac:dyDescent="0.3">
      <c r="G3" s="3"/>
      <c r="H3" s="4"/>
      <c r="I3" s="4"/>
      <c r="J3" s="4"/>
      <c r="L3" s="4"/>
      <c r="O3" s="2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 t="s">
        <v>3</v>
      </c>
      <c r="N4" s="9"/>
      <c r="O4" s="119" t="s">
        <v>4</v>
      </c>
      <c r="P4" s="120"/>
      <c r="Q4" s="120"/>
      <c r="R4" s="120"/>
      <c r="S4" s="120"/>
      <c r="T4" s="120"/>
      <c r="U4" s="120"/>
      <c r="V4" s="120"/>
      <c r="W4" s="121"/>
    </row>
    <row r="5" spans="1:27" ht="26.25" customHeight="1" x14ac:dyDescent="0.25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3"/>
      <c r="M5" s="14"/>
      <c r="N5" s="15"/>
      <c r="O5" s="122"/>
      <c r="P5" s="123"/>
      <c r="Q5" s="123"/>
      <c r="R5" s="123"/>
      <c r="S5" s="123"/>
      <c r="T5" s="123"/>
      <c r="U5" s="123"/>
      <c r="V5" s="123"/>
      <c r="W5" s="124"/>
    </row>
    <row r="6" spans="1:27" s="21" customFormat="1" ht="65.25" customHeight="1" thickBot="1" x14ac:dyDescent="0.3">
      <c r="A6" s="16" t="s">
        <v>5</v>
      </c>
      <c r="B6" s="17" t="s">
        <v>6</v>
      </c>
      <c r="C6" s="17" t="s">
        <v>7</v>
      </c>
      <c r="D6" s="17" t="s">
        <v>8</v>
      </c>
      <c r="E6" s="17" t="s">
        <v>9</v>
      </c>
      <c r="F6" s="17" t="s">
        <v>10</v>
      </c>
      <c r="G6" s="17" t="s">
        <v>11</v>
      </c>
      <c r="H6" s="17" t="s">
        <v>12</v>
      </c>
      <c r="I6" s="17" t="s">
        <v>13</v>
      </c>
      <c r="J6" s="17" t="s">
        <v>14</v>
      </c>
      <c r="K6" s="17" t="s">
        <v>15</v>
      </c>
      <c r="L6" s="17" t="s">
        <v>16</v>
      </c>
      <c r="M6" s="18" t="s">
        <v>17</v>
      </c>
      <c r="N6" s="45" t="s">
        <v>18</v>
      </c>
      <c r="O6" s="19" t="s">
        <v>19</v>
      </c>
      <c r="P6" s="19" t="s">
        <v>20</v>
      </c>
      <c r="Q6" s="19" t="s">
        <v>21</v>
      </c>
      <c r="R6" s="19" t="s">
        <v>22</v>
      </c>
      <c r="S6" s="19" t="s">
        <v>23</v>
      </c>
      <c r="T6" s="19" t="s">
        <v>24</v>
      </c>
      <c r="U6" s="19" t="s">
        <v>25</v>
      </c>
      <c r="V6" s="19" t="s">
        <v>26</v>
      </c>
      <c r="W6" s="20" t="s">
        <v>27</v>
      </c>
      <c r="X6" s="10"/>
      <c r="Y6" s="10"/>
      <c r="Z6" s="10"/>
      <c r="AA6" s="10"/>
    </row>
    <row r="7" spans="1:27" ht="152.44999999999999" customHeight="1" x14ac:dyDescent="0.25">
      <c r="A7" s="54" t="s">
        <v>28</v>
      </c>
      <c r="B7" s="55" t="s">
        <v>29</v>
      </c>
      <c r="C7" s="56">
        <v>1</v>
      </c>
      <c r="D7" s="57" t="s">
        <v>30</v>
      </c>
      <c r="E7" s="58" t="s">
        <v>31</v>
      </c>
      <c r="F7" s="55" t="s">
        <v>32</v>
      </c>
      <c r="G7" s="59" t="s">
        <v>111</v>
      </c>
      <c r="H7" s="55" t="s">
        <v>34</v>
      </c>
      <c r="I7" s="55" t="s">
        <v>62</v>
      </c>
      <c r="J7" s="55" t="s">
        <v>35</v>
      </c>
      <c r="K7" s="55" t="s">
        <v>51</v>
      </c>
      <c r="L7" s="55" t="s">
        <v>51</v>
      </c>
      <c r="M7" s="60">
        <f>4937600*36.46%</f>
        <v>1800248.9600000002</v>
      </c>
      <c r="N7" s="61">
        <v>0.173125136747</v>
      </c>
      <c r="O7" s="62" t="s">
        <v>37</v>
      </c>
      <c r="P7" s="63">
        <v>45754</v>
      </c>
      <c r="Q7" s="63">
        <v>46666</v>
      </c>
      <c r="R7" s="63">
        <v>46666</v>
      </c>
      <c r="S7" s="55" t="s">
        <v>38</v>
      </c>
      <c r="T7" s="62" t="s">
        <v>39</v>
      </c>
      <c r="U7" s="62" t="s">
        <v>39</v>
      </c>
      <c r="V7" s="55" t="s">
        <v>60</v>
      </c>
      <c r="W7" s="64">
        <v>45900</v>
      </c>
    </row>
    <row r="8" spans="1:27" ht="157.9" customHeight="1" x14ac:dyDescent="0.25">
      <c r="A8" s="65" t="s">
        <v>28</v>
      </c>
      <c r="B8" s="66" t="s">
        <v>29</v>
      </c>
      <c r="C8" s="67">
        <v>1</v>
      </c>
      <c r="D8" s="68" t="s">
        <v>30</v>
      </c>
      <c r="E8" s="69" t="s">
        <v>31</v>
      </c>
      <c r="F8" s="66" t="s">
        <v>42</v>
      </c>
      <c r="G8" s="59" t="s">
        <v>111</v>
      </c>
      <c r="H8" s="66" t="s">
        <v>34</v>
      </c>
      <c r="I8" s="66" t="s">
        <v>62</v>
      </c>
      <c r="J8" s="66" t="s">
        <v>35</v>
      </c>
      <c r="K8" s="66" t="s">
        <v>51</v>
      </c>
      <c r="L8" s="66" t="s">
        <v>51</v>
      </c>
      <c r="M8" s="70">
        <f>4937600*4.64%</f>
        <v>229104.63999999998</v>
      </c>
      <c r="N8" s="71">
        <v>0.17312516231899999</v>
      </c>
      <c r="O8" s="72" t="s">
        <v>37</v>
      </c>
      <c r="P8" s="73">
        <v>45754</v>
      </c>
      <c r="Q8" s="73">
        <v>46666</v>
      </c>
      <c r="R8" s="73">
        <v>46666</v>
      </c>
      <c r="S8" s="66" t="s">
        <v>38</v>
      </c>
      <c r="T8" s="72" t="s">
        <v>39</v>
      </c>
      <c r="U8" s="72" t="s">
        <v>39</v>
      </c>
      <c r="V8" s="66" t="s">
        <v>60</v>
      </c>
      <c r="W8" s="74">
        <v>45900</v>
      </c>
    </row>
    <row r="9" spans="1:27" ht="153" customHeight="1" thickBot="1" x14ac:dyDescent="0.3">
      <c r="A9" s="75" t="s">
        <v>28</v>
      </c>
      <c r="B9" s="76" t="s">
        <v>29</v>
      </c>
      <c r="C9" s="77">
        <v>1</v>
      </c>
      <c r="D9" s="78" t="s">
        <v>30</v>
      </c>
      <c r="E9" s="79" t="s">
        <v>31</v>
      </c>
      <c r="F9" s="76" t="s">
        <v>40</v>
      </c>
      <c r="G9" s="80" t="s">
        <v>111</v>
      </c>
      <c r="H9" s="76" t="s">
        <v>34</v>
      </c>
      <c r="I9" s="76" t="s">
        <v>62</v>
      </c>
      <c r="J9" s="76" t="s">
        <v>35</v>
      </c>
      <c r="K9" s="76" t="s">
        <v>51</v>
      </c>
      <c r="L9" s="76" t="s">
        <v>51</v>
      </c>
      <c r="M9" s="81">
        <f>4937600*58.9%</f>
        <v>2908246.4</v>
      </c>
      <c r="N9" s="82">
        <v>0.46387508250199999</v>
      </c>
      <c r="O9" s="83" t="s">
        <v>37</v>
      </c>
      <c r="P9" s="84">
        <v>45754</v>
      </c>
      <c r="Q9" s="84">
        <v>46666</v>
      </c>
      <c r="R9" s="84">
        <v>46666</v>
      </c>
      <c r="S9" s="76" t="s">
        <v>38</v>
      </c>
      <c r="T9" s="83" t="s">
        <v>39</v>
      </c>
      <c r="U9" s="83" t="s">
        <v>39</v>
      </c>
      <c r="V9" s="76" t="s">
        <v>60</v>
      </c>
      <c r="W9" s="85">
        <v>45900</v>
      </c>
    </row>
    <row r="10" spans="1:27" ht="131.44999999999999" customHeight="1" x14ac:dyDescent="0.25">
      <c r="A10" s="54" t="s">
        <v>28</v>
      </c>
      <c r="B10" s="55" t="s">
        <v>29</v>
      </c>
      <c r="C10" s="56">
        <v>1</v>
      </c>
      <c r="D10" s="86" t="s">
        <v>30</v>
      </c>
      <c r="E10" s="55" t="s">
        <v>31</v>
      </c>
      <c r="F10" s="55" t="s">
        <v>48</v>
      </c>
      <c r="G10" s="55" t="s">
        <v>33</v>
      </c>
      <c r="H10" s="58" t="s">
        <v>69</v>
      </c>
      <c r="I10" s="55" t="s">
        <v>70</v>
      </c>
      <c r="J10" s="55" t="s">
        <v>35</v>
      </c>
      <c r="K10" s="55" t="s">
        <v>51</v>
      </c>
      <c r="L10" s="55" t="s">
        <v>71</v>
      </c>
      <c r="M10" s="60">
        <f>5000000*36.46%</f>
        <v>1823000.0000000002</v>
      </c>
      <c r="N10" s="61">
        <v>0.173125136747</v>
      </c>
      <c r="O10" s="62" t="s">
        <v>72</v>
      </c>
      <c r="P10" s="87">
        <v>45821</v>
      </c>
      <c r="Q10" s="88">
        <v>47281</v>
      </c>
      <c r="R10" s="63">
        <v>47281</v>
      </c>
      <c r="S10" s="55" t="s">
        <v>38</v>
      </c>
      <c r="T10" s="62" t="s">
        <v>39</v>
      </c>
      <c r="U10" s="62" t="s">
        <v>39</v>
      </c>
      <c r="V10" s="55" t="s">
        <v>73</v>
      </c>
      <c r="W10" s="64">
        <v>45900</v>
      </c>
    </row>
    <row r="11" spans="1:27" ht="150" x14ac:dyDescent="0.25">
      <c r="A11" s="65" t="s">
        <v>28</v>
      </c>
      <c r="B11" s="66" t="s">
        <v>29</v>
      </c>
      <c r="C11" s="67">
        <v>1</v>
      </c>
      <c r="D11" s="89" t="s">
        <v>30</v>
      </c>
      <c r="E11" s="66" t="s">
        <v>31</v>
      </c>
      <c r="F11" s="66" t="s">
        <v>112</v>
      </c>
      <c r="G11" s="66" t="s">
        <v>33</v>
      </c>
      <c r="H11" s="66" t="s">
        <v>69</v>
      </c>
      <c r="I11" s="66" t="s">
        <v>70</v>
      </c>
      <c r="J11" s="66" t="s">
        <v>35</v>
      </c>
      <c r="K11" s="66" t="s">
        <v>51</v>
      </c>
      <c r="L11" s="66" t="s">
        <v>71</v>
      </c>
      <c r="M11" s="70">
        <f>5000000*4.64%</f>
        <v>231999.99999999997</v>
      </c>
      <c r="N11" s="71">
        <v>0.17312516231899999</v>
      </c>
      <c r="O11" s="72" t="s">
        <v>72</v>
      </c>
      <c r="P11" s="73">
        <v>45821</v>
      </c>
      <c r="Q11" s="90">
        <v>47281</v>
      </c>
      <c r="R11" s="73">
        <v>47281</v>
      </c>
      <c r="S11" s="66" t="s">
        <v>38</v>
      </c>
      <c r="T11" s="72" t="s">
        <v>39</v>
      </c>
      <c r="U11" s="72" t="s">
        <v>39</v>
      </c>
      <c r="V11" s="66" t="s">
        <v>73</v>
      </c>
      <c r="W11" s="74">
        <v>45900</v>
      </c>
    </row>
    <row r="12" spans="1:27" ht="150.75" thickBot="1" x14ac:dyDescent="0.3">
      <c r="A12" s="75" t="s">
        <v>28</v>
      </c>
      <c r="B12" s="76" t="s">
        <v>29</v>
      </c>
      <c r="C12" s="77">
        <v>1</v>
      </c>
      <c r="D12" s="91" t="s">
        <v>30</v>
      </c>
      <c r="E12" s="76" t="s">
        <v>31</v>
      </c>
      <c r="F12" s="76" t="s">
        <v>43</v>
      </c>
      <c r="G12" s="76" t="s">
        <v>33</v>
      </c>
      <c r="H12" s="76" t="s">
        <v>69</v>
      </c>
      <c r="I12" s="76" t="s">
        <v>70</v>
      </c>
      <c r="J12" s="76" t="s">
        <v>35</v>
      </c>
      <c r="K12" s="76" t="s">
        <v>51</v>
      </c>
      <c r="L12" s="76" t="s">
        <v>71</v>
      </c>
      <c r="M12" s="81">
        <f>5000000*58.9%</f>
        <v>2945000</v>
      </c>
      <c r="N12" s="82" t="s">
        <v>41</v>
      </c>
      <c r="O12" s="83" t="s">
        <v>72</v>
      </c>
      <c r="P12" s="92">
        <v>45821</v>
      </c>
      <c r="Q12" s="93">
        <v>47281</v>
      </c>
      <c r="R12" s="84">
        <v>47281</v>
      </c>
      <c r="S12" s="76" t="s">
        <v>38</v>
      </c>
      <c r="T12" s="83" t="s">
        <v>39</v>
      </c>
      <c r="U12" s="83" t="s">
        <v>39</v>
      </c>
      <c r="V12" s="76" t="s">
        <v>73</v>
      </c>
      <c r="W12" s="85">
        <v>45900</v>
      </c>
    </row>
    <row r="13" spans="1:27" ht="115.15" customHeight="1" x14ac:dyDescent="0.25">
      <c r="A13" s="69" t="s">
        <v>97</v>
      </c>
      <c r="B13" s="66" t="s">
        <v>29</v>
      </c>
      <c r="C13" s="67">
        <v>2</v>
      </c>
      <c r="D13" s="89" t="s">
        <v>63</v>
      </c>
      <c r="E13" s="66" t="s">
        <v>31</v>
      </c>
      <c r="F13" s="66" t="s">
        <v>44</v>
      </c>
      <c r="G13" s="66" t="s">
        <v>33</v>
      </c>
      <c r="H13" s="66" t="s">
        <v>75</v>
      </c>
      <c r="I13" s="69" t="s">
        <v>91</v>
      </c>
      <c r="J13" s="115" t="s">
        <v>35</v>
      </c>
      <c r="K13" s="69" t="s">
        <v>88</v>
      </c>
      <c r="L13" s="66" t="s">
        <v>36</v>
      </c>
      <c r="M13" s="70">
        <v>2075689</v>
      </c>
      <c r="N13" s="94">
        <v>0.39999999775816703</v>
      </c>
      <c r="O13" s="72" t="s">
        <v>67</v>
      </c>
      <c r="P13" s="73">
        <v>45855</v>
      </c>
      <c r="Q13" s="90">
        <v>47299</v>
      </c>
      <c r="R13" s="95">
        <v>47299</v>
      </c>
      <c r="S13" s="66" t="s">
        <v>38</v>
      </c>
      <c r="T13" s="72" t="s">
        <v>39</v>
      </c>
      <c r="U13" s="72" t="s">
        <v>39</v>
      </c>
      <c r="V13" s="66" t="s">
        <v>68</v>
      </c>
      <c r="W13" s="96">
        <v>45900</v>
      </c>
    </row>
    <row r="14" spans="1:27" ht="115.15" customHeight="1" x14ac:dyDescent="0.25">
      <c r="A14" s="69" t="s">
        <v>97</v>
      </c>
      <c r="B14" s="66" t="s">
        <v>29</v>
      </c>
      <c r="C14" s="67">
        <v>2</v>
      </c>
      <c r="D14" s="89" t="s">
        <v>63</v>
      </c>
      <c r="E14" s="66" t="s">
        <v>31</v>
      </c>
      <c r="F14" s="66" t="s">
        <v>44</v>
      </c>
      <c r="G14" s="66" t="s">
        <v>33</v>
      </c>
      <c r="H14" s="66" t="s">
        <v>106</v>
      </c>
      <c r="I14" s="69" t="s">
        <v>96</v>
      </c>
      <c r="J14" s="69" t="s">
        <v>35</v>
      </c>
      <c r="K14" s="69" t="s">
        <v>89</v>
      </c>
      <c r="L14" s="66" t="s">
        <v>36</v>
      </c>
      <c r="M14" s="70">
        <v>1364680</v>
      </c>
      <c r="N14" s="94">
        <v>0.39999999775816703</v>
      </c>
      <c r="O14" s="72" t="s">
        <v>67</v>
      </c>
      <c r="P14" s="73">
        <v>45852</v>
      </c>
      <c r="Q14" s="90">
        <v>47299</v>
      </c>
      <c r="R14" s="95">
        <v>47299</v>
      </c>
      <c r="S14" s="66" t="s">
        <v>38</v>
      </c>
      <c r="T14" s="72" t="s">
        <v>39</v>
      </c>
      <c r="U14" s="72" t="s">
        <v>39</v>
      </c>
      <c r="V14" s="66" t="s">
        <v>68</v>
      </c>
      <c r="W14" s="96">
        <v>45900</v>
      </c>
    </row>
    <row r="15" spans="1:27" ht="115.15" customHeight="1" x14ac:dyDescent="0.25">
      <c r="A15" s="69" t="s">
        <v>97</v>
      </c>
      <c r="B15" s="66" t="s">
        <v>29</v>
      </c>
      <c r="C15" s="67">
        <v>2</v>
      </c>
      <c r="D15" s="89" t="s">
        <v>63</v>
      </c>
      <c r="E15" s="66" t="s">
        <v>31</v>
      </c>
      <c r="F15" s="66" t="s">
        <v>44</v>
      </c>
      <c r="G15" s="66" t="s">
        <v>33</v>
      </c>
      <c r="H15" s="66" t="s">
        <v>104</v>
      </c>
      <c r="I15" s="97" t="s">
        <v>108</v>
      </c>
      <c r="J15" s="69" t="s">
        <v>35</v>
      </c>
      <c r="K15" s="66" t="s">
        <v>98</v>
      </c>
      <c r="L15" s="66" t="s">
        <v>36</v>
      </c>
      <c r="M15" s="70">
        <v>1708716</v>
      </c>
      <c r="N15" s="94">
        <v>0.39999999775816703</v>
      </c>
      <c r="O15" s="72" t="s">
        <v>67</v>
      </c>
      <c r="P15" s="73">
        <v>45855</v>
      </c>
      <c r="Q15" s="90">
        <v>47299</v>
      </c>
      <c r="R15" s="95">
        <v>47299</v>
      </c>
      <c r="S15" s="66" t="s">
        <v>38</v>
      </c>
      <c r="T15" s="72" t="s">
        <v>39</v>
      </c>
      <c r="U15" s="72" t="s">
        <v>39</v>
      </c>
      <c r="V15" s="66" t="s">
        <v>68</v>
      </c>
      <c r="W15" s="96">
        <v>45900</v>
      </c>
    </row>
    <row r="16" spans="1:27" ht="115.15" customHeight="1" x14ac:dyDescent="0.25">
      <c r="A16" s="69" t="s">
        <v>97</v>
      </c>
      <c r="B16" s="66" t="s">
        <v>29</v>
      </c>
      <c r="C16" s="67">
        <v>2</v>
      </c>
      <c r="D16" s="89" t="s">
        <v>63</v>
      </c>
      <c r="E16" s="66" t="s">
        <v>31</v>
      </c>
      <c r="F16" s="66" t="s">
        <v>44</v>
      </c>
      <c r="G16" s="66" t="s">
        <v>33</v>
      </c>
      <c r="H16" s="66" t="s">
        <v>80</v>
      </c>
      <c r="I16" s="69" t="s">
        <v>95</v>
      </c>
      <c r="J16" s="69" t="s">
        <v>35</v>
      </c>
      <c r="K16" s="69" t="s">
        <v>87</v>
      </c>
      <c r="L16" s="66" t="s">
        <v>36</v>
      </c>
      <c r="M16" s="70">
        <v>1055046</v>
      </c>
      <c r="N16" s="94">
        <v>0.39999999775816703</v>
      </c>
      <c r="O16" s="72" t="s">
        <v>67</v>
      </c>
      <c r="P16" s="73">
        <v>45853</v>
      </c>
      <c r="Q16" s="90">
        <v>47299</v>
      </c>
      <c r="R16" s="95">
        <v>47299</v>
      </c>
      <c r="S16" s="66" t="s">
        <v>38</v>
      </c>
      <c r="T16" s="72" t="s">
        <v>39</v>
      </c>
      <c r="U16" s="72" t="s">
        <v>39</v>
      </c>
      <c r="V16" s="66" t="s">
        <v>68</v>
      </c>
      <c r="W16" s="96">
        <v>45900</v>
      </c>
    </row>
    <row r="17" spans="1:23" ht="115.15" customHeight="1" x14ac:dyDescent="0.25">
      <c r="A17" s="69" t="s">
        <v>97</v>
      </c>
      <c r="B17" s="66" t="s">
        <v>29</v>
      </c>
      <c r="C17" s="67">
        <v>2</v>
      </c>
      <c r="D17" s="89" t="s">
        <v>63</v>
      </c>
      <c r="E17" s="66" t="s">
        <v>31</v>
      </c>
      <c r="F17" s="66" t="s">
        <v>44</v>
      </c>
      <c r="G17" s="66" t="s">
        <v>33</v>
      </c>
      <c r="H17" s="66" t="s">
        <v>103</v>
      </c>
      <c r="I17" s="69" t="s">
        <v>110</v>
      </c>
      <c r="J17" s="66" t="s">
        <v>35</v>
      </c>
      <c r="K17" s="66" t="s">
        <v>102</v>
      </c>
      <c r="L17" s="66" t="s">
        <v>36</v>
      </c>
      <c r="M17" s="70">
        <v>3497708</v>
      </c>
      <c r="N17" s="94">
        <v>0.39999999775816703</v>
      </c>
      <c r="O17" s="72" t="s">
        <v>67</v>
      </c>
      <c r="P17" s="73">
        <v>45855</v>
      </c>
      <c r="Q17" s="90">
        <v>47299</v>
      </c>
      <c r="R17" s="95">
        <v>47299</v>
      </c>
      <c r="S17" s="66" t="s">
        <v>38</v>
      </c>
      <c r="T17" s="72" t="s">
        <v>39</v>
      </c>
      <c r="U17" s="72" t="s">
        <v>39</v>
      </c>
      <c r="V17" s="66" t="s">
        <v>68</v>
      </c>
      <c r="W17" s="96">
        <v>45900</v>
      </c>
    </row>
    <row r="18" spans="1:23" ht="115.15" customHeight="1" x14ac:dyDescent="0.25">
      <c r="A18" s="69" t="s">
        <v>97</v>
      </c>
      <c r="B18" s="66" t="s">
        <v>29</v>
      </c>
      <c r="C18" s="67">
        <v>2</v>
      </c>
      <c r="D18" s="89" t="s">
        <v>63</v>
      </c>
      <c r="E18" s="66" t="s">
        <v>31</v>
      </c>
      <c r="F18" s="66" t="s">
        <v>44</v>
      </c>
      <c r="G18" s="66" t="s">
        <v>33</v>
      </c>
      <c r="H18" s="66" t="s">
        <v>78</v>
      </c>
      <c r="I18" s="69" t="s">
        <v>94</v>
      </c>
      <c r="J18" s="69" t="s">
        <v>35</v>
      </c>
      <c r="K18" s="69" t="s">
        <v>85</v>
      </c>
      <c r="L18" s="66" t="s">
        <v>36</v>
      </c>
      <c r="M18" s="70">
        <v>871560</v>
      </c>
      <c r="N18" s="94">
        <v>0.39999999775816703</v>
      </c>
      <c r="O18" s="72" t="s">
        <v>67</v>
      </c>
      <c r="P18" s="73">
        <v>45852</v>
      </c>
      <c r="Q18" s="90">
        <v>47299</v>
      </c>
      <c r="R18" s="95">
        <v>47299</v>
      </c>
      <c r="S18" s="66" t="s">
        <v>38</v>
      </c>
      <c r="T18" s="72" t="s">
        <v>39</v>
      </c>
      <c r="U18" s="72" t="s">
        <v>39</v>
      </c>
      <c r="V18" s="66" t="s">
        <v>68</v>
      </c>
      <c r="W18" s="96">
        <v>45900</v>
      </c>
    </row>
    <row r="19" spans="1:23" ht="115.15" customHeight="1" x14ac:dyDescent="0.25">
      <c r="A19" s="69" t="s">
        <v>97</v>
      </c>
      <c r="B19" s="66" t="s">
        <v>29</v>
      </c>
      <c r="C19" s="67">
        <v>2</v>
      </c>
      <c r="D19" s="89" t="s">
        <v>63</v>
      </c>
      <c r="E19" s="66" t="s">
        <v>31</v>
      </c>
      <c r="F19" s="66" t="s">
        <v>42</v>
      </c>
      <c r="G19" s="66" t="s">
        <v>33</v>
      </c>
      <c r="H19" s="66" t="s">
        <v>76</v>
      </c>
      <c r="I19" s="69" t="s">
        <v>91</v>
      </c>
      <c r="J19" s="69" t="s">
        <v>35</v>
      </c>
      <c r="K19" s="69" t="s">
        <v>82</v>
      </c>
      <c r="L19" s="66" t="s">
        <v>36</v>
      </c>
      <c r="M19" s="70">
        <v>598044</v>
      </c>
      <c r="N19" s="94">
        <v>0.39999997651470054</v>
      </c>
      <c r="O19" s="72" t="s">
        <v>67</v>
      </c>
      <c r="P19" s="73">
        <v>45855</v>
      </c>
      <c r="Q19" s="90">
        <v>47299</v>
      </c>
      <c r="R19" s="95">
        <v>47299</v>
      </c>
      <c r="S19" s="66" t="s">
        <v>38</v>
      </c>
      <c r="T19" s="72" t="s">
        <v>39</v>
      </c>
      <c r="U19" s="72" t="s">
        <v>39</v>
      </c>
      <c r="V19" s="66" t="s">
        <v>68</v>
      </c>
      <c r="W19" s="96">
        <v>45900</v>
      </c>
    </row>
    <row r="20" spans="1:23" ht="115.15" customHeight="1" x14ac:dyDescent="0.25">
      <c r="A20" s="69" t="s">
        <v>97</v>
      </c>
      <c r="B20" s="66" t="s">
        <v>29</v>
      </c>
      <c r="C20" s="67">
        <v>2</v>
      </c>
      <c r="D20" s="89" t="s">
        <v>63</v>
      </c>
      <c r="E20" s="66" t="s">
        <v>31</v>
      </c>
      <c r="F20" s="66" t="s">
        <v>42</v>
      </c>
      <c r="G20" s="66" t="s">
        <v>33</v>
      </c>
      <c r="H20" s="66" t="s">
        <v>79</v>
      </c>
      <c r="I20" s="69" t="s">
        <v>94</v>
      </c>
      <c r="J20" s="69" t="s">
        <v>35</v>
      </c>
      <c r="K20" s="69" t="s">
        <v>86</v>
      </c>
      <c r="L20" s="66" t="s">
        <v>36</v>
      </c>
      <c r="M20" s="70">
        <v>341740</v>
      </c>
      <c r="N20" s="94">
        <v>0.39999997651470054</v>
      </c>
      <c r="O20" s="72" t="s">
        <v>67</v>
      </c>
      <c r="P20" s="73">
        <v>45852</v>
      </c>
      <c r="Q20" s="90">
        <v>47299</v>
      </c>
      <c r="R20" s="95">
        <v>47299</v>
      </c>
      <c r="S20" s="66" t="s">
        <v>38</v>
      </c>
      <c r="T20" s="72" t="s">
        <v>39</v>
      </c>
      <c r="U20" s="72" t="s">
        <v>39</v>
      </c>
      <c r="V20" s="66" t="s">
        <v>68</v>
      </c>
      <c r="W20" s="96">
        <v>45900</v>
      </c>
    </row>
    <row r="21" spans="1:23" ht="115.15" customHeight="1" x14ac:dyDescent="0.25">
      <c r="A21" s="69" t="s">
        <v>97</v>
      </c>
      <c r="B21" s="66" t="s">
        <v>29</v>
      </c>
      <c r="C21" s="67">
        <v>2</v>
      </c>
      <c r="D21" s="89" t="s">
        <v>63</v>
      </c>
      <c r="E21" s="66" t="s">
        <v>31</v>
      </c>
      <c r="F21" s="66" t="s">
        <v>42</v>
      </c>
      <c r="G21" s="66" t="s">
        <v>33</v>
      </c>
      <c r="H21" s="66" t="s">
        <v>105</v>
      </c>
      <c r="I21" s="69" t="s">
        <v>108</v>
      </c>
      <c r="J21" s="66" t="s">
        <v>35</v>
      </c>
      <c r="K21" s="66" t="s">
        <v>99</v>
      </c>
      <c r="L21" s="66" t="s">
        <v>36</v>
      </c>
      <c r="M21" s="70">
        <v>405816</v>
      </c>
      <c r="N21" s="94">
        <v>0.39999997651470054</v>
      </c>
      <c r="O21" s="72" t="s">
        <v>67</v>
      </c>
      <c r="P21" s="73">
        <v>45855</v>
      </c>
      <c r="Q21" s="90">
        <v>47299</v>
      </c>
      <c r="R21" s="95">
        <v>47299</v>
      </c>
      <c r="S21" s="66" t="s">
        <v>38</v>
      </c>
      <c r="T21" s="72" t="s">
        <v>39</v>
      </c>
      <c r="U21" s="72" t="s">
        <v>39</v>
      </c>
      <c r="V21" s="66" t="s">
        <v>68</v>
      </c>
      <c r="W21" s="96">
        <v>45900</v>
      </c>
    </row>
    <row r="22" spans="1:23" ht="115.15" customHeight="1" x14ac:dyDescent="0.25">
      <c r="A22" s="69" t="s">
        <v>97</v>
      </c>
      <c r="B22" s="66" t="s">
        <v>29</v>
      </c>
      <c r="C22" s="67">
        <v>2</v>
      </c>
      <c r="D22" s="89" t="s">
        <v>63</v>
      </c>
      <c r="E22" s="66" t="s">
        <v>31</v>
      </c>
      <c r="F22" s="66" t="s">
        <v>43</v>
      </c>
      <c r="G22" s="66" t="s">
        <v>33</v>
      </c>
      <c r="H22" s="137" t="s">
        <v>114</v>
      </c>
      <c r="I22" s="69" t="s">
        <v>108</v>
      </c>
      <c r="J22" s="66" t="s">
        <v>35</v>
      </c>
      <c r="K22" s="66" t="s">
        <v>100</v>
      </c>
      <c r="L22" s="66" t="s">
        <v>36</v>
      </c>
      <c r="M22" s="70">
        <v>50685</v>
      </c>
      <c r="N22" s="94">
        <v>0.59999999814942495</v>
      </c>
      <c r="O22" s="72" t="s">
        <v>67</v>
      </c>
      <c r="P22" s="73">
        <v>45855</v>
      </c>
      <c r="Q22" s="90">
        <v>47299</v>
      </c>
      <c r="R22" s="95">
        <v>47299</v>
      </c>
      <c r="S22" s="66" t="s">
        <v>38</v>
      </c>
      <c r="T22" s="72" t="s">
        <v>39</v>
      </c>
      <c r="U22" s="72" t="s">
        <v>39</v>
      </c>
      <c r="V22" s="66" t="s">
        <v>68</v>
      </c>
      <c r="W22" s="96">
        <v>45900</v>
      </c>
    </row>
    <row r="23" spans="1:23" ht="115.15" customHeight="1" x14ac:dyDescent="0.25">
      <c r="A23" s="69" t="s">
        <v>97</v>
      </c>
      <c r="B23" s="66" t="s">
        <v>29</v>
      </c>
      <c r="C23" s="67">
        <v>2</v>
      </c>
      <c r="D23" s="89" t="s">
        <v>63</v>
      </c>
      <c r="E23" s="66" t="s">
        <v>31</v>
      </c>
      <c r="F23" s="66" t="s">
        <v>43</v>
      </c>
      <c r="G23" s="66" t="s">
        <v>33</v>
      </c>
      <c r="H23" s="66" t="s">
        <v>74</v>
      </c>
      <c r="I23" s="69" t="s">
        <v>90</v>
      </c>
      <c r="J23" s="69" t="s">
        <v>35</v>
      </c>
      <c r="K23" s="69" t="s">
        <v>81</v>
      </c>
      <c r="L23" s="66" t="s">
        <v>36</v>
      </c>
      <c r="M23" s="70">
        <v>3852095</v>
      </c>
      <c r="N23" s="94">
        <v>0.59999999814942495</v>
      </c>
      <c r="O23" s="72" t="s">
        <v>67</v>
      </c>
      <c r="P23" s="73">
        <v>45853</v>
      </c>
      <c r="Q23" s="95">
        <v>47299</v>
      </c>
      <c r="R23" s="95">
        <v>47299</v>
      </c>
      <c r="S23" s="66" t="s">
        <v>38</v>
      </c>
      <c r="T23" s="72" t="s">
        <v>39</v>
      </c>
      <c r="U23" s="72" t="s">
        <v>39</v>
      </c>
      <c r="V23" s="66" t="s">
        <v>68</v>
      </c>
      <c r="W23" s="96">
        <v>45900</v>
      </c>
    </row>
    <row r="24" spans="1:23" ht="115.15" customHeight="1" x14ac:dyDescent="0.25">
      <c r="A24" s="69" t="s">
        <v>97</v>
      </c>
      <c r="B24" s="66" t="s">
        <v>29</v>
      </c>
      <c r="C24" s="67">
        <v>2</v>
      </c>
      <c r="D24" s="89" t="s">
        <v>63</v>
      </c>
      <c r="E24" s="66" t="s">
        <v>31</v>
      </c>
      <c r="F24" s="66" t="s">
        <v>43</v>
      </c>
      <c r="G24" s="66" t="s">
        <v>33</v>
      </c>
      <c r="H24" s="66" t="s">
        <v>107</v>
      </c>
      <c r="I24" s="69" t="s">
        <v>109</v>
      </c>
      <c r="J24" s="66" t="s">
        <v>35</v>
      </c>
      <c r="K24" s="66" t="s">
        <v>101</v>
      </c>
      <c r="L24" s="66" t="s">
        <v>36</v>
      </c>
      <c r="M24" s="70">
        <v>4865804</v>
      </c>
      <c r="N24" s="94">
        <v>0.59999999814942495</v>
      </c>
      <c r="O24" s="72" t="s">
        <v>67</v>
      </c>
      <c r="P24" s="73">
        <v>45855</v>
      </c>
      <c r="Q24" s="90">
        <v>47299</v>
      </c>
      <c r="R24" s="95">
        <v>47299</v>
      </c>
      <c r="S24" s="66" t="s">
        <v>38</v>
      </c>
      <c r="T24" s="72" t="s">
        <v>39</v>
      </c>
      <c r="U24" s="72" t="s">
        <v>39</v>
      </c>
      <c r="V24" s="66" t="s">
        <v>68</v>
      </c>
      <c r="W24" s="96">
        <v>45900</v>
      </c>
    </row>
    <row r="25" spans="1:23" ht="115.15" customHeight="1" x14ac:dyDescent="0.25">
      <c r="A25" s="69" t="s">
        <v>97</v>
      </c>
      <c r="B25" s="66" t="s">
        <v>29</v>
      </c>
      <c r="C25" s="67">
        <v>2</v>
      </c>
      <c r="D25" s="89" t="s">
        <v>63</v>
      </c>
      <c r="E25" s="66" t="s">
        <v>31</v>
      </c>
      <c r="F25" s="66" t="s">
        <v>43</v>
      </c>
      <c r="G25" s="66" t="s">
        <v>33</v>
      </c>
      <c r="H25" s="137" t="s">
        <v>113</v>
      </c>
      <c r="I25" s="69" t="s">
        <v>93</v>
      </c>
      <c r="J25" s="69" t="s">
        <v>35</v>
      </c>
      <c r="K25" s="69" t="s">
        <v>84</v>
      </c>
      <c r="L25" s="66" t="s">
        <v>36</v>
      </c>
      <c r="M25" s="70">
        <v>1773991</v>
      </c>
      <c r="N25" s="94">
        <v>0.59999999814942495</v>
      </c>
      <c r="O25" s="72" t="s">
        <v>67</v>
      </c>
      <c r="P25" s="73">
        <v>45852</v>
      </c>
      <c r="Q25" s="90">
        <v>47299</v>
      </c>
      <c r="R25" s="95">
        <v>47299</v>
      </c>
      <c r="S25" s="66" t="s">
        <v>38</v>
      </c>
      <c r="T25" s="72" t="s">
        <v>39</v>
      </c>
      <c r="U25" s="72" t="s">
        <v>39</v>
      </c>
      <c r="V25" s="66" t="s">
        <v>68</v>
      </c>
      <c r="W25" s="96">
        <v>45900</v>
      </c>
    </row>
    <row r="26" spans="1:23" ht="115.15" customHeight="1" x14ac:dyDescent="0.25">
      <c r="A26" s="46" t="s">
        <v>28</v>
      </c>
      <c r="B26" s="47" t="s">
        <v>29</v>
      </c>
      <c r="C26" s="48">
        <v>2</v>
      </c>
      <c r="D26" s="49" t="s">
        <v>63</v>
      </c>
      <c r="E26" s="47" t="s">
        <v>31</v>
      </c>
      <c r="F26" s="47" t="s">
        <v>43</v>
      </c>
      <c r="G26" s="47" t="s">
        <v>33</v>
      </c>
      <c r="H26" s="47" t="s">
        <v>64</v>
      </c>
      <c r="I26" s="99" t="s">
        <v>65</v>
      </c>
      <c r="J26" s="99" t="s">
        <v>35</v>
      </c>
      <c r="K26" s="99" t="s">
        <v>66</v>
      </c>
      <c r="L26" s="47" t="s">
        <v>36</v>
      </c>
      <c r="M26" s="50">
        <v>5423344</v>
      </c>
      <c r="N26" s="100">
        <v>0.59999999814942495</v>
      </c>
      <c r="O26" s="51" t="s">
        <v>67</v>
      </c>
      <c r="P26" s="52">
        <v>45833</v>
      </c>
      <c r="Q26" s="95">
        <v>47299</v>
      </c>
      <c r="R26" s="95">
        <v>47299</v>
      </c>
      <c r="S26" s="47" t="s">
        <v>38</v>
      </c>
      <c r="T26" s="51" t="s">
        <v>39</v>
      </c>
      <c r="U26" s="51" t="s">
        <v>39</v>
      </c>
      <c r="V26" s="47" t="s">
        <v>68</v>
      </c>
      <c r="W26" s="96">
        <v>45900</v>
      </c>
    </row>
    <row r="27" spans="1:23" ht="115.15" customHeight="1" thickBot="1" x14ac:dyDescent="0.3">
      <c r="A27" s="97" t="s">
        <v>97</v>
      </c>
      <c r="B27" s="98" t="s">
        <v>29</v>
      </c>
      <c r="C27" s="101">
        <v>2</v>
      </c>
      <c r="D27" s="102" t="s">
        <v>63</v>
      </c>
      <c r="E27" s="98" t="s">
        <v>31</v>
      </c>
      <c r="F27" s="98" t="s">
        <v>43</v>
      </c>
      <c r="G27" s="98" t="s">
        <v>33</v>
      </c>
      <c r="H27" s="98" t="s">
        <v>77</v>
      </c>
      <c r="I27" s="97" t="s">
        <v>92</v>
      </c>
      <c r="J27" s="97" t="s">
        <v>35</v>
      </c>
      <c r="K27" s="97" t="s">
        <v>83</v>
      </c>
      <c r="L27" s="98" t="s">
        <v>36</v>
      </c>
      <c r="M27" s="103">
        <v>1115080</v>
      </c>
      <c r="N27" s="104">
        <v>0.59999999814942495</v>
      </c>
      <c r="O27" s="105" t="s">
        <v>67</v>
      </c>
      <c r="P27" s="106">
        <v>45852</v>
      </c>
      <c r="Q27" s="107">
        <v>47299</v>
      </c>
      <c r="R27" s="53">
        <v>47299</v>
      </c>
      <c r="S27" s="98" t="s">
        <v>38</v>
      </c>
      <c r="T27" s="105" t="s">
        <v>39</v>
      </c>
      <c r="U27" s="105" t="s">
        <v>39</v>
      </c>
      <c r="V27" s="98" t="s">
        <v>68</v>
      </c>
      <c r="W27" s="96">
        <v>45900</v>
      </c>
    </row>
    <row r="28" spans="1:23" ht="164.45" customHeight="1" x14ac:dyDescent="0.25">
      <c r="A28" s="54" t="s">
        <v>28</v>
      </c>
      <c r="B28" s="55" t="s">
        <v>29</v>
      </c>
      <c r="C28" s="56">
        <v>5</v>
      </c>
      <c r="D28" s="108" t="s">
        <v>46</v>
      </c>
      <c r="E28" s="58" t="s">
        <v>47</v>
      </c>
      <c r="F28" s="55" t="s">
        <v>48</v>
      </c>
      <c r="G28" s="55" t="s">
        <v>33</v>
      </c>
      <c r="H28" s="55" t="s">
        <v>49</v>
      </c>
      <c r="I28" s="55" t="s">
        <v>50</v>
      </c>
      <c r="J28" s="55" t="s">
        <v>35</v>
      </c>
      <c r="K28" s="55" t="s">
        <v>51</v>
      </c>
      <c r="L28" s="55" t="s">
        <v>51</v>
      </c>
      <c r="M28" s="60">
        <f>2061660.05*36.4629610693%</f>
        <v>751742.30141281092</v>
      </c>
      <c r="N28" s="109">
        <v>0.4</v>
      </c>
      <c r="O28" s="62" t="s">
        <v>52</v>
      </c>
      <c r="P28" s="63">
        <v>45814</v>
      </c>
      <c r="Q28" s="88">
        <v>47274</v>
      </c>
      <c r="R28" s="88">
        <v>47274</v>
      </c>
      <c r="S28" s="55" t="s">
        <v>38</v>
      </c>
      <c r="T28" s="62" t="s">
        <v>39</v>
      </c>
      <c r="U28" s="62" t="s">
        <v>39</v>
      </c>
      <c r="V28" s="55" t="s">
        <v>61</v>
      </c>
      <c r="W28" s="64">
        <v>45900</v>
      </c>
    </row>
    <row r="29" spans="1:23" ht="164.45" customHeight="1" x14ac:dyDescent="0.25">
      <c r="A29" s="65" t="s">
        <v>28</v>
      </c>
      <c r="B29" s="66" t="s">
        <v>29</v>
      </c>
      <c r="C29" s="67">
        <v>5</v>
      </c>
      <c r="D29" s="110" t="s">
        <v>46</v>
      </c>
      <c r="E29" s="69" t="s">
        <v>47</v>
      </c>
      <c r="F29" s="66" t="s">
        <v>42</v>
      </c>
      <c r="G29" s="66" t="s">
        <v>33</v>
      </c>
      <c r="H29" s="66" t="s">
        <v>49</v>
      </c>
      <c r="I29" s="66" t="s">
        <v>50</v>
      </c>
      <c r="J29" s="66" t="s">
        <v>35</v>
      </c>
      <c r="K29" s="66" t="s">
        <v>51</v>
      </c>
      <c r="L29" s="66" t="s">
        <v>51</v>
      </c>
      <c r="M29" s="70">
        <f>2061660.05*4.6408531822%</f>
        <v>95678.616036571111</v>
      </c>
      <c r="N29" s="94">
        <v>0.3999999627835521</v>
      </c>
      <c r="O29" s="72" t="s">
        <v>52</v>
      </c>
      <c r="P29" s="73">
        <v>45814</v>
      </c>
      <c r="Q29" s="90">
        <v>47274</v>
      </c>
      <c r="R29" s="90">
        <v>47274</v>
      </c>
      <c r="S29" s="66" t="s">
        <v>38</v>
      </c>
      <c r="T29" s="72" t="s">
        <v>39</v>
      </c>
      <c r="U29" s="72" t="s">
        <v>39</v>
      </c>
      <c r="V29" s="66" t="s">
        <v>61</v>
      </c>
      <c r="W29" s="74">
        <v>45900</v>
      </c>
    </row>
    <row r="30" spans="1:23" ht="164.45" customHeight="1" thickBot="1" x14ac:dyDescent="0.3">
      <c r="A30" s="75" t="s">
        <v>28</v>
      </c>
      <c r="B30" s="76" t="s">
        <v>29</v>
      </c>
      <c r="C30" s="77">
        <v>5</v>
      </c>
      <c r="D30" s="111" t="s">
        <v>46</v>
      </c>
      <c r="E30" s="79" t="s">
        <v>47</v>
      </c>
      <c r="F30" s="76" t="s">
        <v>43</v>
      </c>
      <c r="G30" s="76" t="s">
        <v>33</v>
      </c>
      <c r="H30" s="76" t="s">
        <v>49</v>
      </c>
      <c r="I30" s="76" t="s">
        <v>53</v>
      </c>
      <c r="J30" s="76" t="s">
        <v>35</v>
      </c>
      <c r="K30" s="76" t="s">
        <v>51</v>
      </c>
      <c r="L30" s="76" t="s">
        <v>51</v>
      </c>
      <c r="M30" s="81">
        <f>2061660.05*58.8961857485%</f>
        <v>1214239.1325506181</v>
      </c>
      <c r="N30" s="82">
        <v>0.6</v>
      </c>
      <c r="O30" s="83" t="s">
        <v>52</v>
      </c>
      <c r="P30" s="84">
        <v>45814</v>
      </c>
      <c r="Q30" s="93">
        <v>47274</v>
      </c>
      <c r="R30" s="93">
        <v>47274</v>
      </c>
      <c r="S30" s="76" t="s">
        <v>38</v>
      </c>
      <c r="T30" s="83" t="s">
        <v>39</v>
      </c>
      <c r="U30" s="83" t="s">
        <v>39</v>
      </c>
      <c r="V30" s="76" t="s">
        <v>61</v>
      </c>
      <c r="W30" s="85">
        <v>45900</v>
      </c>
    </row>
    <row r="31" spans="1:23" ht="164.45" customHeight="1" x14ac:dyDescent="0.25">
      <c r="A31" s="54" t="s">
        <v>28</v>
      </c>
      <c r="B31" s="55" t="s">
        <v>29</v>
      </c>
      <c r="C31" s="56">
        <v>6</v>
      </c>
      <c r="D31" s="108" t="s">
        <v>46</v>
      </c>
      <c r="E31" s="58" t="s">
        <v>54</v>
      </c>
      <c r="F31" s="55" t="s">
        <v>48</v>
      </c>
      <c r="G31" s="55" t="s">
        <v>33</v>
      </c>
      <c r="H31" s="55" t="s">
        <v>49</v>
      </c>
      <c r="I31" s="55" t="s">
        <v>55</v>
      </c>
      <c r="J31" s="55" t="s">
        <v>35</v>
      </c>
      <c r="K31" s="55" t="s">
        <v>51</v>
      </c>
      <c r="L31" s="55" t="s">
        <v>51</v>
      </c>
      <c r="M31" s="60">
        <f>1199944.21*4.981113732%</f>
        <v>59770.585820648914</v>
      </c>
      <c r="N31" s="109">
        <v>0.4</v>
      </c>
      <c r="O31" s="62" t="s">
        <v>52</v>
      </c>
      <c r="P31" s="63">
        <v>45814</v>
      </c>
      <c r="Q31" s="88">
        <v>47274</v>
      </c>
      <c r="R31" s="88">
        <v>47274</v>
      </c>
      <c r="S31" s="55" t="s">
        <v>38</v>
      </c>
      <c r="T31" s="62" t="s">
        <v>39</v>
      </c>
      <c r="U31" s="62" t="s">
        <v>39</v>
      </c>
      <c r="V31" s="55" t="s">
        <v>61</v>
      </c>
      <c r="W31" s="64">
        <v>45900</v>
      </c>
    </row>
    <row r="32" spans="1:23" ht="115.15" customHeight="1" x14ac:dyDescent="0.25">
      <c r="A32" s="112" t="s">
        <v>28</v>
      </c>
      <c r="B32" s="98" t="s">
        <v>29</v>
      </c>
      <c r="C32" s="101">
        <v>6</v>
      </c>
      <c r="D32" s="102" t="s">
        <v>46</v>
      </c>
      <c r="E32" s="98" t="s">
        <v>54</v>
      </c>
      <c r="F32" s="98" t="s">
        <v>42</v>
      </c>
      <c r="G32" s="98" t="s">
        <v>33</v>
      </c>
      <c r="H32" s="98" t="s">
        <v>49</v>
      </c>
      <c r="I32" s="98" t="s">
        <v>55</v>
      </c>
      <c r="J32" s="98" t="s">
        <v>35</v>
      </c>
      <c r="K32" s="98" t="s">
        <v>51</v>
      </c>
      <c r="L32" s="98" t="s">
        <v>51</v>
      </c>
      <c r="M32" s="103">
        <f>1199944.21*11.14739136%</f>
        <v>133762.47719036025</v>
      </c>
      <c r="N32" s="104">
        <v>0.4</v>
      </c>
      <c r="O32" s="105" t="s">
        <v>52</v>
      </c>
      <c r="P32" s="106">
        <v>45814</v>
      </c>
      <c r="Q32" s="107">
        <v>47274</v>
      </c>
      <c r="R32" s="107">
        <v>47274</v>
      </c>
      <c r="S32" s="98" t="s">
        <v>38</v>
      </c>
      <c r="T32" s="105" t="s">
        <v>39</v>
      </c>
      <c r="U32" s="105" t="s">
        <v>39</v>
      </c>
      <c r="V32" s="98" t="s">
        <v>61</v>
      </c>
      <c r="W32" s="74">
        <v>45900</v>
      </c>
    </row>
    <row r="33" spans="1:27" ht="115.15" customHeight="1" thickBot="1" x14ac:dyDescent="0.3">
      <c r="A33" s="75" t="s">
        <v>28</v>
      </c>
      <c r="B33" s="76" t="s">
        <v>29</v>
      </c>
      <c r="C33" s="77">
        <v>6</v>
      </c>
      <c r="D33" s="111" t="s">
        <v>46</v>
      </c>
      <c r="E33" s="79" t="s">
        <v>54</v>
      </c>
      <c r="F33" s="76" t="s">
        <v>43</v>
      </c>
      <c r="G33" s="76" t="s">
        <v>33</v>
      </c>
      <c r="H33" s="76" t="s">
        <v>49</v>
      </c>
      <c r="I33" s="76" t="s">
        <v>55</v>
      </c>
      <c r="J33" s="76" t="s">
        <v>35</v>
      </c>
      <c r="K33" s="76" t="s">
        <v>51</v>
      </c>
      <c r="L33" s="76" t="s">
        <v>51</v>
      </c>
      <c r="M33" s="81">
        <f>1199944.21*83.871494908%</f>
        <v>1006411.1469889908</v>
      </c>
      <c r="N33" s="82">
        <v>0.59999998372881402</v>
      </c>
      <c r="O33" s="83" t="s">
        <v>52</v>
      </c>
      <c r="P33" s="84">
        <v>45814</v>
      </c>
      <c r="Q33" s="93">
        <v>47274</v>
      </c>
      <c r="R33" s="93">
        <v>47274</v>
      </c>
      <c r="S33" s="76" t="s">
        <v>38</v>
      </c>
      <c r="T33" s="83" t="s">
        <v>39</v>
      </c>
      <c r="U33" s="83" t="s">
        <v>39</v>
      </c>
      <c r="V33" s="76" t="s">
        <v>61</v>
      </c>
      <c r="W33" s="85">
        <v>45900</v>
      </c>
    </row>
    <row r="34" spans="1:27" customFormat="1" x14ac:dyDescent="0.25">
      <c r="A34" s="125" t="s">
        <v>56</v>
      </c>
      <c r="B34" s="126"/>
      <c r="C34" s="127"/>
      <c r="D34" s="22"/>
      <c r="E34" s="22" t="s">
        <v>54</v>
      </c>
      <c r="F34" s="22" t="s">
        <v>44</v>
      </c>
      <c r="G34" s="22"/>
      <c r="H34" s="22"/>
      <c r="I34" s="22"/>
      <c r="J34" s="22"/>
      <c r="K34" s="22"/>
      <c r="L34" s="22"/>
      <c r="M34" s="23">
        <f>M31</f>
        <v>59770.585820648914</v>
      </c>
      <c r="N34" s="23"/>
      <c r="O34" s="22"/>
      <c r="P34" s="22"/>
      <c r="Q34" s="22"/>
      <c r="R34" s="22"/>
      <c r="S34" s="22"/>
      <c r="T34" s="22"/>
      <c r="U34" s="22"/>
      <c r="V34" s="22"/>
      <c r="W34" s="24"/>
      <c r="X34" s="10"/>
      <c r="Y34" s="10"/>
      <c r="Z34" s="10"/>
      <c r="AA34" s="10"/>
    </row>
    <row r="35" spans="1:27" customFormat="1" x14ac:dyDescent="0.25">
      <c r="A35" s="128" t="s">
        <v>57</v>
      </c>
      <c r="B35" s="129"/>
      <c r="C35" s="130"/>
      <c r="D35" s="25"/>
      <c r="E35" s="25" t="s">
        <v>54</v>
      </c>
      <c r="F35" s="25" t="s">
        <v>45</v>
      </c>
      <c r="G35" s="25"/>
      <c r="H35" s="25"/>
      <c r="I35" s="25"/>
      <c r="J35" s="25"/>
      <c r="K35" s="25"/>
      <c r="L35" s="25"/>
      <c r="M35" s="26">
        <f>M32</f>
        <v>133762.47719036025</v>
      </c>
      <c r="N35" s="26"/>
      <c r="O35" s="25"/>
      <c r="P35" s="25"/>
      <c r="Q35" s="25"/>
      <c r="R35" s="25"/>
      <c r="S35" s="25"/>
      <c r="T35" s="25"/>
      <c r="U35" s="25"/>
      <c r="V35" s="25"/>
      <c r="W35" s="27"/>
      <c r="X35" s="10"/>
      <c r="Y35" s="10"/>
      <c r="Z35" s="10"/>
      <c r="AA35" s="10"/>
    </row>
    <row r="36" spans="1:27" customFormat="1" ht="15.75" thickBot="1" x14ac:dyDescent="0.3">
      <c r="A36" s="131" t="s">
        <v>58</v>
      </c>
      <c r="B36" s="132"/>
      <c r="C36" s="133"/>
      <c r="D36" s="28"/>
      <c r="E36" s="28" t="s">
        <v>54</v>
      </c>
      <c r="F36" s="28" t="s">
        <v>43</v>
      </c>
      <c r="G36" s="28"/>
      <c r="H36" s="28"/>
      <c r="I36" s="28"/>
      <c r="J36" s="28"/>
      <c r="K36" s="28"/>
      <c r="L36" s="28"/>
      <c r="M36" s="29">
        <f>M33</f>
        <v>1006411.1469889908</v>
      </c>
      <c r="N36" s="29"/>
      <c r="O36" s="28"/>
      <c r="P36" s="28"/>
      <c r="Q36" s="28"/>
      <c r="R36" s="28"/>
      <c r="S36" s="28"/>
      <c r="T36" s="28"/>
      <c r="U36" s="28"/>
      <c r="V36" s="28"/>
      <c r="W36" s="30"/>
      <c r="X36" s="10"/>
      <c r="Y36" s="10"/>
      <c r="Z36" s="10"/>
      <c r="AA36" s="10"/>
    </row>
    <row r="37" spans="1:27" customFormat="1" x14ac:dyDescent="0.25">
      <c r="A37" s="134" t="s">
        <v>56</v>
      </c>
      <c r="B37" s="135"/>
      <c r="C37" s="136"/>
      <c r="D37" s="31"/>
      <c r="E37" s="31" t="s">
        <v>47</v>
      </c>
      <c r="F37" s="31" t="s">
        <v>44</v>
      </c>
      <c r="G37" s="31"/>
      <c r="H37" s="31"/>
      <c r="I37" s="31"/>
      <c r="J37" s="31"/>
      <c r="K37" s="31"/>
      <c r="L37" s="31"/>
      <c r="M37" s="32">
        <f>M7+M10+M13+M14+M15+M16+M17+M18+M28</f>
        <v>14948390.261412812</v>
      </c>
      <c r="N37" s="32"/>
      <c r="O37" s="31"/>
      <c r="P37" s="31"/>
      <c r="Q37" s="31"/>
      <c r="R37" s="31"/>
      <c r="S37" s="31"/>
      <c r="T37" s="31"/>
      <c r="U37" s="31"/>
      <c r="V37" s="31"/>
      <c r="W37" s="33"/>
      <c r="X37" s="10"/>
      <c r="Y37" s="10"/>
      <c r="Z37" s="10"/>
      <c r="AA37" s="10"/>
    </row>
    <row r="38" spans="1:27" x14ac:dyDescent="0.25">
      <c r="A38" s="128" t="s">
        <v>57</v>
      </c>
      <c r="B38" s="129"/>
      <c r="C38" s="130"/>
      <c r="D38" s="25"/>
      <c r="E38" s="25" t="s">
        <v>47</v>
      </c>
      <c r="F38" s="25" t="s">
        <v>45</v>
      </c>
      <c r="G38" s="25"/>
      <c r="H38" s="25"/>
      <c r="I38" s="25"/>
      <c r="J38" s="25"/>
      <c r="K38" s="25"/>
      <c r="L38" s="25"/>
      <c r="M38" s="26">
        <f>M8+M11+M19+M20+M21+M29</f>
        <v>1902383.256036571</v>
      </c>
      <c r="N38" s="26"/>
      <c r="O38" s="25"/>
      <c r="P38" s="25"/>
      <c r="Q38" s="25"/>
      <c r="R38" s="25"/>
      <c r="S38" s="25"/>
      <c r="T38" s="25"/>
      <c r="U38" s="25"/>
      <c r="V38" s="25"/>
      <c r="W38" s="27"/>
    </row>
    <row r="39" spans="1:27" ht="15.75" thickBot="1" x14ac:dyDescent="0.3">
      <c r="A39" s="117" t="s">
        <v>58</v>
      </c>
      <c r="B39" s="118"/>
      <c r="C39" s="118"/>
      <c r="D39" s="34"/>
      <c r="E39" s="34" t="s">
        <v>47</v>
      </c>
      <c r="F39" s="34" t="s">
        <v>43</v>
      </c>
      <c r="G39" s="34"/>
      <c r="H39" s="34"/>
      <c r="I39" s="34"/>
      <c r="J39" s="34"/>
      <c r="K39" s="34"/>
      <c r="L39" s="34"/>
      <c r="M39" s="35">
        <f>M9+M12+M22+M23+M24+M25+M26+M27+M30</f>
        <v>24148484.532550618</v>
      </c>
      <c r="N39" s="35"/>
      <c r="O39" s="34"/>
      <c r="P39" s="34"/>
      <c r="Q39" s="34"/>
      <c r="R39" s="34"/>
      <c r="S39" s="34"/>
      <c r="T39" s="34"/>
      <c r="U39" s="34"/>
      <c r="V39" s="34"/>
      <c r="W39" s="36"/>
    </row>
    <row r="40" spans="1:27" s="43" customFormat="1" ht="22.15" customHeight="1" thickBot="1" x14ac:dyDescent="0.3">
      <c r="A40" s="37" t="s">
        <v>59</v>
      </c>
      <c r="B40" s="38"/>
      <c r="C40" s="39"/>
      <c r="D40" s="40"/>
      <c r="E40" s="40"/>
      <c r="F40" s="40"/>
      <c r="G40" s="40"/>
      <c r="H40" s="40"/>
      <c r="I40" s="40"/>
      <c r="J40" s="40"/>
      <c r="K40" s="40"/>
      <c r="L40" s="40"/>
      <c r="M40" s="41">
        <f>M34+M35+M36+M37+M38+M39</f>
        <v>42199202.260000005</v>
      </c>
      <c r="N40" s="41"/>
      <c r="O40" s="40"/>
      <c r="P40" s="40"/>
      <c r="Q40" s="40"/>
      <c r="R40" s="40"/>
      <c r="S40" s="40"/>
      <c r="T40" s="40"/>
      <c r="U40" s="40"/>
      <c r="V40" s="40"/>
      <c r="W40" s="42"/>
      <c r="X40" s="10"/>
      <c r="Y40" s="10"/>
      <c r="Z40" s="10"/>
      <c r="AA40" s="10"/>
    </row>
    <row r="41" spans="1:27" ht="15.75" customHeight="1" x14ac:dyDescent="0.25"/>
    <row r="42" spans="1:27" ht="77.45" customHeight="1" x14ac:dyDescent="0.25"/>
  </sheetData>
  <autoFilter ref="A6:W40" xr:uid="{17428980-5F26-45AD-93B1-E047C87B3168}"/>
  <mergeCells count="8">
    <mergeCell ref="A1:B1"/>
    <mergeCell ref="A39:C39"/>
    <mergeCell ref="O4:W5"/>
    <mergeCell ref="A34:C34"/>
    <mergeCell ref="A35:C35"/>
    <mergeCell ref="A36:C36"/>
    <mergeCell ref="A37:C37"/>
    <mergeCell ref="A38:C38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operazioni  31.08.25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Michela Mercuri</dc:creator>
  <cp:lastModifiedBy>Roberta Di Salvo</cp:lastModifiedBy>
  <dcterms:created xsi:type="dcterms:W3CDTF">2025-07-03T10:56:29Z</dcterms:created>
  <dcterms:modified xsi:type="dcterms:W3CDTF">2025-10-01T08:22:55Z</dcterms:modified>
</cp:coreProperties>
</file>